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4-INFORMACION 2025\2.TRANSPARENCIA  ENERO A DICIEMBRE 2025\TRANSPARENCIA 2025\1.11 INF. OCT- PRESENTADA - DICIEMBRE 2025\9. FRACC. 84LA\"/>
    </mc:Choice>
  </mc:AlternateContent>
  <bookViews>
    <workbookView xWindow="-120" yWindow="-120" windowWidth="15480" windowHeight="7350"/>
  </bookViews>
  <sheets>
    <sheet name="EJERCIDO_2025" sheetId="1" r:id="rId1"/>
    <sheet name="POA _2025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61" i="1" l="1"/>
  <c r="M36" i="1"/>
  <c r="L61" i="1" l="1"/>
  <c r="L36" i="1"/>
  <c r="K61" i="1" l="1"/>
  <c r="K36" i="1"/>
  <c r="J61" i="1" l="1"/>
  <c r="J36" i="1"/>
  <c r="I61" i="1" l="1"/>
  <c r="I36" i="1"/>
  <c r="H61" i="1" l="1"/>
  <c r="H36" i="1"/>
  <c r="G61" i="1" l="1"/>
  <c r="G36" i="1"/>
  <c r="E61" i="1" l="1"/>
  <c r="E36" i="1"/>
  <c r="D61" i="1" l="1"/>
  <c r="D36" i="1"/>
  <c r="O12" i="1" l="1"/>
  <c r="O11" i="1"/>
  <c r="D11" i="1" l="1"/>
  <c r="I11" i="1" l="1"/>
  <c r="D12" i="1" l="1"/>
  <c r="Q61" i="1"/>
  <c r="Q66" i="1"/>
  <c r="Q36" i="1"/>
  <c r="O64" i="1"/>
  <c r="R65" i="1"/>
  <c r="N64" i="1"/>
  <c r="Q41" i="1"/>
  <c r="R40" i="1"/>
  <c r="I43" i="2"/>
  <c r="I27" i="2"/>
  <c r="G29" i="2"/>
  <c r="D23" i="2"/>
  <c r="P60" i="1"/>
  <c r="K64" i="1"/>
  <c r="G64" i="1"/>
  <c r="O63" i="1"/>
  <c r="N63" i="1"/>
  <c r="M63" i="1"/>
  <c r="L63" i="1"/>
  <c r="K63" i="1"/>
  <c r="I63" i="1"/>
  <c r="H63" i="1"/>
  <c r="G63" i="1"/>
  <c r="F63" i="1"/>
  <c r="E63" i="1"/>
  <c r="D63" i="1"/>
  <c r="Q16" i="1"/>
  <c r="G39" i="1"/>
  <c r="P35" i="1"/>
  <c r="R35" i="1" s="1"/>
  <c r="F12" i="1"/>
  <c r="G9" i="2"/>
  <c r="I9" i="2" s="1"/>
  <c r="Q11" i="1"/>
  <c r="H45" i="2"/>
  <c r="H9" i="2"/>
  <c r="H13" i="2"/>
  <c r="H29" i="2"/>
  <c r="P51" i="1"/>
  <c r="P26" i="1"/>
  <c r="D39" i="2"/>
  <c r="J39" i="1"/>
  <c r="O38" i="1"/>
  <c r="N38" i="1"/>
  <c r="M38" i="1"/>
  <c r="L38" i="1"/>
  <c r="K38" i="1"/>
  <c r="J38" i="1"/>
  <c r="I38" i="1"/>
  <c r="H38" i="1"/>
  <c r="F38" i="1"/>
  <c r="E38" i="1"/>
  <c r="D38" i="1"/>
  <c r="D14" i="1"/>
  <c r="E11" i="1"/>
  <c r="E14" i="1" s="1"/>
  <c r="F11" i="1"/>
  <c r="H11" i="1"/>
  <c r="L11" i="1"/>
  <c r="L14" i="1" s="1"/>
  <c r="M11" i="1"/>
  <c r="N11" i="1"/>
  <c r="H12" i="1"/>
  <c r="H15" i="1" s="1"/>
  <c r="I12" i="1"/>
  <c r="I15" i="1" s="1"/>
  <c r="J12" i="1"/>
  <c r="K12" i="1"/>
  <c r="L12" i="1"/>
  <c r="L15" i="1" s="1"/>
  <c r="M12" i="1"/>
  <c r="M15" i="1" s="1"/>
  <c r="N12" i="1"/>
  <c r="I25" i="2"/>
  <c r="E9" i="2"/>
  <c r="I41" i="2"/>
  <c r="O15" i="1"/>
  <c r="G12" i="1"/>
  <c r="G15" i="1" s="1"/>
  <c r="K11" i="1"/>
  <c r="G11" i="1"/>
  <c r="G38" i="1"/>
  <c r="P61" i="1"/>
  <c r="R61" i="1" s="1"/>
  <c r="E12" i="1"/>
  <c r="E39" i="1"/>
  <c r="I39" i="1"/>
  <c r="J11" i="1"/>
  <c r="J63" i="1"/>
  <c r="G11" i="2"/>
  <c r="I11" i="2" s="1"/>
  <c r="G45" i="2"/>
  <c r="D39" i="1"/>
  <c r="F39" i="1"/>
  <c r="O39" i="1"/>
  <c r="D64" i="1"/>
  <c r="H64" i="1"/>
  <c r="L64" i="1"/>
  <c r="Q12" i="1"/>
  <c r="E64" i="1"/>
  <c r="M64" i="1"/>
  <c r="M39" i="1"/>
  <c r="H39" i="1"/>
  <c r="F64" i="1"/>
  <c r="J64" i="1"/>
  <c r="N39" i="1"/>
  <c r="I64" i="1"/>
  <c r="L39" i="1"/>
  <c r="K39" i="1"/>
  <c r="P36" i="1"/>
  <c r="R36" i="1" s="1"/>
  <c r="D15" i="1"/>
  <c r="I45" i="2" l="1"/>
  <c r="F15" i="1"/>
  <c r="Q17" i="1"/>
  <c r="I29" i="2"/>
  <c r="I13" i="2"/>
  <c r="H15" i="2" s="1"/>
  <c r="H31" i="2"/>
  <c r="H47" i="2"/>
  <c r="G47" i="2"/>
  <c r="I47" i="2"/>
  <c r="G31" i="2"/>
  <c r="I31" i="2"/>
  <c r="I15" i="2"/>
  <c r="I14" i="1"/>
  <c r="G13" i="2"/>
  <c r="E15" i="1"/>
  <c r="K14" i="1"/>
  <c r="K15" i="1"/>
  <c r="N14" i="1"/>
  <c r="H14" i="1"/>
  <c r="O14" i="1"/>
  <c r="G14" i="1"/>
  <c r="J14" i="1"/>
  <c r="N15" i="1"/>
  <c r="J15" i="1"/>
  <c r="M14" i="1"/>
  <c r="F14" i="1"/>
  <c r="P66" i="1"/>
  <c r="R60" i="1"/>
  <c r="R66" i="1" s="1"/>
  <c r="P12" i="1"/>
  <c r="R12" i="1" s="1"/>
  <c r="P41" i="1"/>
  <c r="R41" i="1"/>
  <c r="P11" i="1"/>
  <c r="G15" i="2" l="1"/>
  <c r="R11" i="1"/>
  <c r="R17" i="1" s="1"/>
  <c r="P17" i="1"/>
</calcChain>
</file>

<file path=xl/sharedStrings.xml><?xml version="1.0" encoding="utf-8"?>
<sst xmlns="http://schemas.openxmlformats.org/spreadsheetml/2006/main" count="191" uniqueCount="62">
  <si>
    <t>Fecha :</t>
  </si>
  <si>
    <t>Dependencia :</t>
  </si>
  <si>
    <t>Línea de Acción :</t>
  </si>
  <si>
    <t>DEPORTE Y RECREACION</t>
  </si>
  <si>
    <t>Sector :</t>
  </si>
  <si>
    <t>Objetivo del PED :</t>
  </si>
  <si>
    <t>MEJORAMIENTO DE LAS CONDICIONES DE LA INFRAESTRUCTURA DEPORTIVA, CULTURAL Y RECREATIVA</t>
  </si>
  <si>
    <t>Unidad Responsable :</t>
  </si>
  <si>
    <t>DIRECCION GENERAL</t>
  </si>
  <si>
    <t xml:space="preserve">CAPÍTULO GASTO </t>
  </si>
  <si>
    <t>GASTO MENSUAL EJERCIDO</t>
  </si>
  <si>
    <t>TOTAL EJERCIDO</t>
  </si>
  <si>
    <t>PRES. ANUAL</t>
  </si>
  <si>
    <t>POR EJERCER</t>
  </si>
  <si>
    <t>ENE</t>
  </si>
  <si>
    <t>FEB</t>
  </si>
  <si>
    <t>MAR</t>
  </si>
  <si>
    <t>ABRIL</t>
  </si>
  <si>
    <t>MAYO</t>
  </si>
  <si>
    <t>JUNIO</t>
  </si>
  <si>
    <t>JULIO</t>
  </si>
  <si>
    <t>AGO</t>
  </si>
  <si>
    <t>SEPT</t>
  </si>
  <si>
    <t>OCT</t>
  </si>
  <si>
    <t>NOV</t>
  </si>
  <si>
    <t>DIC</t>
  </si>
  <si>
    <t>NOTA:</t>
  </si>
  <si>
    <t xml:space="preserve">GRAN TOTAL </t>
  </si>
  <si>
    <t xml:space="preserve">SE PRESENTAN INFORMES MENSUALES </t>
  </si>
  <si>
    <t>CENTRO ESTATAL DE CULTURA Y RECREACION TANGAMANGA  II</t>
  </si>
  <si>
    <t>GLOBAL</t>
  </si>
  <si>
    <t>UNIDAD RESPONSABLE</t>
  </si>
  <si>
    <t>PROGRAMA</t>
  </si>
  <si>
    <t>OBJETIVO</t>
  </si>
  <si>
    <t>INDICADORES DE EVALUACIÓN</t>
  </si>
  <si>
    <t xml:space="preserve">CAPÍTULO DE GASTO </t>
  </si>
  <si>
    <t>TOTAL</t>
  </si>
  <si>
    <t>UNIDAD DE MEDIDA</t>
  </si>
  <si>
    <t>CANTIDAD</t>
  </si>
  <si>
    <t>CENTRO ESTATAL DE CULTURA Y RECREACION TANGAMANGA " PROF. CARLOS JONGUITUD BARRIOS "</t>
  </si>
  <si>
    <t>MEJORAMIENTO DE LAS CONDICIONES DE LA INFRAESTRUCTURA DEPORTIVA, CULTURA Y RECREATIVA</t>
  </si>
  <si>
    <t>HECTAREA</t>
  </si>
  <si>
    <t>SERVICIOS     RIEGO, REFORESTACION, PODA, JARDINERIA, MANTENIMIENTO.</t>
  </si>
  <si>
    <t xml:space="preserve">T O T A L E S </t>
  </si>
  <si>
    <t>PORCENTAJES POR CAPITULO</t>
  </si>
  <si>
    <t>CECURT I</t>
  </si>
  <si>
    <t xml:space="preserve">0401  CENTRO ESTATAL DE CULTURA Y RECREACION TANGAMANGA " PROF. CARLOS JONGUITUD BARRIOS " </t>
  </si>
  <si>
    <t>CECURT II</t>
  </si>
  <si>
    <t>0402  CENTRO ESTATAL DE CULTURA Y RECREACION TANGAMANGA II</t>
  </si>
  <si>
    <t xml:space="preserve">REPORTE GLOBAL </t>
  </si>
  <si>
    <r>
      <t xml:space="preserve">EVALUACION CAPITULO </t>
    </r>
    <r>
      <rPr>
        <b/>
        <sz val="8"/>
        <rFont val="Calibri Light"/>
        <family val="2"/>
      </rPr>
      <t>1000</t>
    </r>
    <r>
      <rPr>
        <sz val="8"/>
        <rFont val="Calibri Light"/>
        <family val="2"/>
      </rPr>
      <t xml:space="preserve"> SOBRE EL PRESUPUESTO AUTORIZADO</t>
    </r>
  </si>
  <si>
    <r>
      <t xml:space="preserve">EVALUACION CAPITULO </t>
    </r>
    <r>
      <rPr>
        <b/>
        <sz val="8"/>
        <rFont val="Calibri Light"/>
        <family val="2"/>
      </rPr>
      <t xml:space="preserve">4000 </t>
    </r>
    <r>
      <rPr>
        <sz val="8"/>
        <rFont val="Calibri Light"/>
        <family val="2"/>
      </rPr>
      <t>SOBRE EL PRESUPUESTO AUTORIZADO</t>
    </r>
  </si>
  <si>
    <r>
      <t xml:space="preserve">SE PRESENTAN INFORMES </t>
    </r>
    <r>
      <rPr>
        <b/>
        <u/>
        <sz val="11"/>
        <rFont val="Calibri Light"/>
        <family val="2"/>
      </rPr>
      <t>MENSUALES</t>
    </r>
    <r>
      <rPr>
        <b/>
        <sz val="11"/>
        <rFont val="Calibri Light"/>
        <family val="2"/>
      </rPr>
      <t xml:space="preserve"> </t>
    </r>
  </si>
  <si>
    <t>LAS ATRIBUCIONES LEGALES PARA EL EJERCICIO DEL PRESUPUESTO E INGRESOS PROPIOS DEL CENTRO ESTATAL DE CULTURA Y RECREACION TANGAMANGA “ PROF. CARLOS JONGUITUD BARRIOS “ Y DEL CENTRO ESTATAL DE CULTURA Y RECREACION TANGAMANGA II, SE ENCUENTRAN ESTABLECIDAS EN SUS DECRETOS DE CREACION, ARTICULOS 3, 12, 15 Y 17 DEL CECURT I Y DEL CECURT II, ARTICULO 3o. Y DEL 7o. AL 17.</t>
  </si>
  <si>
    <t xml:space="preserve"> </t>
  </si>
  <si>
    <t>1000 (4000)</t>
  </si>
  <si>
    <t>INGRESOS PROPIOS</t>
  </si>
  <si>
    <t>0401  CENTRO ESTATAL DE CULTURA Y RECREACION TANGAMANGA " PROF. CARLOS JONGUITUD BARRIOS " Y                                                                         CENTRO ESTATAL DE CULTURA Y RECREACION TANGAMANGA II</t>
  </si>
  <si>
    <t xml:space="preserve">CENTRO ESTATAL DE CULTURA Y RECREACION TANGAMANGA" PROF. CARLOS JONGUITUD BARRIOS" </t>
  </si>
  <si>
    <t xml:space="preserve">CENTRO ESTATAL DE CULTURA Y RECREACION TANGAMANGA" PROF. CARLOS JONGUITUD BARRIOS" y CENTRO ESTATAL DE CULTURA Y RECREACION TANGAMANGA II </t>
  </si>
  <si>
    <t>31  DE ENERO  DEL 2025</t>
  </si>
  <si>
    <t>META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</si>
</sst>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8" x14ac:knownFonts="1">
    <font>
      <sz val="10"/>
      <name val="Arial"/>
    </font>
    <font>
      <sz val="8"/>
      <name val="Arial"/>
      <family val="2"/>
    </font>
    <font>
      <sz val="16"/>
      <name val="Franklin Gothic Book"/>
      <family val="2"/>
    </font>
    <font>
      <sz val="10"/>
      <name val="Franklin Gothic Book"/>
      <family val="2"/>
    </font>
    <font>
      <b/>
      <sz val="11"/>
      <name val="Franklin Gothic Book"/>
      <family val="2"/>
    </font>
    <font>
      <sz val="11"/>
      <name val="Franklin Gothic Book"/>
      <family val="2"/>
    </font>
    <font>
      <b/>
      <sz val="10"/>
      <name val="Franklin Gothic Book"/>
      <family val="2"/>
    </font>
    <font>
      <b/>
      <sz val="16"/>
      <name val="Franklin Gothic Book"/>
      <family val="2"/>
    </font>
    <font>
      <sz val="12"/>
      <name val="Franklin Gothic Book"/>
      <family val="2"/>
    </font>
    <font>
      <sz val="14"/>
      <name val="Franklin Gothic Book"/>
      <family val="2"/>
    </font>
    <font>
      <b/>
      <sz val="14"/>
      <name val="Franklin Gothic Book"/>
      <family val="2"/>
    </font>
    <font>
      <b/>
      <sz val="11"/>
      <name val="Calibri Light"/>
      <family val="2"/>
    </font>
    <font>
      <sz val="8"/>
      <name val="Calibri Light"/>
      <family val="2"/>
    </font>
    <font>
      <b/>
      <sz val="8"/>
      <name val="Calibri Light"/>
      <family val="2"/>
    </font>
    <font>
      <b/>
      <u/>
      <sz val="11"/>
      <name val="Calibri Light"/>
      <family val="2"/>
    </font>
    <font>
      <sz val="10"/>
      <name val="Calibri Light"/>
      <family val="2"/>
      <scheme val="major"/>
    </font>
    <font>
      <sz val="11"/>
      <name val="Calibri Light"/>
      <family val="2"/>
      <scheme val="major"/>
    </font>
    <font>
      <sz val="9"/>
      <name val="Calibri Light"/>
      <family val="2"/>
      <scheme val="major"/>
    </font>
    <font>
      <b/>
      <sz val="11"/>
      <name val="Calibri Light"/>
      <family val="2"/>
      <scheme val="major"/>
    </font>
    <font>
      <sz val="8"/>
      <name val="Calibri Light"/>
      <family val="2"/>
      <scheme val="major"/>
    </font>
    <font>
      <b/>
      <sz val="10"/>
      <name val="Calibri Light"/>
      <family val="2"/>
      <scheme val="major"/>
    </font>
    <font>
      <b/>
      <sz val="12"/>
      <name val="Calibri Light"/>
      <family val="2"/>
      <scheme val="major"/>
    </font>
    <font>
      <b/>
      <sz val="9"/>
      <name val="Calibri Light"/>
      <family val="2"/>
      <scheme val="major"/>
    </font>
    <font>
      <b/>
      <sz val="11"/>
      <color theme="0"/>
      <name val="Franklin Gothic Book"/>
      <family val="2"/>
    </font>
    <font>
      <b/>
      <sz val="14"/>
      <color theme="0"/>
      <name val="Franklin Gothic Book"/>
      <family val="2"/>
    </font>
    <font>
      <sz val="10"/>
      <color theme="0"/>
      <name val="Franklin Gothic Book"/>
      <family val="2"/>
    </font>
    <font>
      <b/>
      <sz val="12"/>
      <color theme="0"/>
      <name val="Franklin Gothic Book"/>
      <family val="2"/>
    </font>
    <font>
      <b/>
      <sz val="20"/>
      <color theme="0"/>
      <name val="Franklin Gothic Book"/>
      <family val="2"/>
    </font>
  </fonts>
  <fills count="13">
    <fill>
      <patternFill patternType="none"/>
    </fill>
    <fill>
      <patternFill patternType="gray125"/>
    </fill>
    <fill>
      <patternFill patternType="lightTrellis"/>
    </fill>
    <fill>
      <patternFill patternType="solid">
        <fgColor indexed="8"/>
        <bgColor indexed="31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mediumGray">
        <bgColor theme="0" tint="-0.14999847407452621"/>
      </patternFill>
    </fill>
    <fill>
      <patternFill patternType="solid">
        <fgColor theme="9" tint="0.39997558519241921"/>
        <bgColor indexed="64"/>
      </patternFill>
    </fill>
    <fill>
      <patternFill patternType="mediumGray">
        <bgColor theme="0" tint="-0.249977111117893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9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31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/>
    <xf numFmtId="49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3" fontId="8" fillId="0" borderId="1" xfId="0" applyNumberFormat="1" applyFont="1" applyBorder="1" applyAlignment="1">
      <alignment horizontal="center" vertical="center" wrapText="1"/>
    </xf>
    <xf numFmtId="3" fontId="9" fillId="2" borderId="1" xfId="0" applyNumberFormat="1" applyFont="1" applyFill="1" applyBorder="1" applyAlignment="1">
      <alignment horizontal="center" vertical="center" wrapText="1"/>
    </xf>
    <xf numFmtId="3" fontId="10" fillId="0" borderId="1" xfId="0" applyNumberFormat="1" applyFont="1" applyBorder="1" applyAlignment="1">
      <alignment horizontal="center" vertical="center" wrapText="1"/>
    </xf>
    <xf numFmtId="49" fontId="3" fillId="0" borderId="2" xfId="0" applyNumberFormat="1" applyFont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3" xfId="0" applyFont="1" applyBorder="1"/>
    <xf numFmtId="3" fontId="3" fillId="0" borderId="3" xfId="0" applyNumberFormat="1" applyFont="1" applyBorder="1"/>
    <xf numFmtId="3" fontId="3" fillId="0" borderId="4" xfId="0" applyNumberFormat="1" applyFont="1" applyBorder="1"/>
    <xf numFmtId="0" fontId="15" fillId="0" borderId="0" xfId="0" applyFont="1"/>
    <xf numFmtId="0" fontId="16" fillId="0" borderId="0" xfId="0" applyFont="1" applyAlignment="1">
      <alignment horizontal="left"/>
    </xf>
    <xf numFmtId="0" fontId="15" fillId="0" borderId="0" xfId="0" applyFont="1" applyAlignment="1">
      <alignment horizontal="center"/>
    </xf>
    <xf numFmtId="0" fontId="15" fillId="4" borderId="1" xfId="0" applyFont="1" applyFill="1" applyBorder="1" applyAlignment="1">
      <alignment horizontal="center" vertical="center" wrapText="1"/>
    </xf>
    <xf numFmtId="3" fontId="17" fillId="4" borderId="1" xfId="0" applyNumberFormat="1" applyFont="1" applyFill="1" applyBorder="1" applyAlignment="1">
      <alignment horizontal="center" vertical="center"/>
    </xf>
    <xf numFmtId="3" fontId="18" fillId="4" borderId="1" xfId="0" applyNumberFormat="1" applyFont="1" applyFill="1" applyBorder="1" applyAlignment="1">
      <alignment horizontal="center" vertical="center"/>
    </xf>
    <xf numFmtId="3" fontId="17" fillId="5" borderId="5" xfId="0" applyNumberFormat="1" applyFont="1" applyFill="1" applyBorder="1" applyAlignment="1">
      <alignment horizontal="center" vertical="center"/>
    </xf>
    <xf numFmtId="3" fontId="18" fillId="5" borderId="5" xfId="0" applyNumberFormat="1" applyFont="1" applyFill="1" applyBorder="1" applyAlignment="1">
      <alignment horizontal="center" vertical="center"/>
    </xf>
    <xf numFmtId="0" fontId="15" fillId="3" borderId="6" xfId="0" applyFont="1" applyFill="1" applyBorder="1" applyAlignment="1">
      <alignment horizontal="center" vertical="center" wrapText="1"/>
    </xf>
    <xf numFmtId="3" fontId="15" fillId="3" borderId="7" xfId="0" applyNumberFormat="1" applyFont="1" applyFill="1" applyBorder="1" applyAlignment="1">
      <alignment horizontal="center" vertical="center"/>
    </xf>
    <xf numFmtId="3" fontId="18" fillId="3" borderId="8" xfId="0" applyNumberFormat="1" applyFont="1" applyFill="1" applyBorder="1" applyAlignment="1">
      <alignment horizontal="center" vertical="center"/>
    </xf>
    <xf numFmtId="0" fontId="19" fillId="4" borderId="9" xfId="0" applyFont="1" applyFill="1" applyBorder="1" applyAlignment="1">
      <alignment horizontal="center" vertical="center" wrapText="1"/>
    </xf>
    <xf numFmtId="10" fontId="17" fillId="4" borderId="9" xfId="0" applyNumberFormat="1" applyFont="1" applyFill="1" applyBorder="1" applyAlignment="1">
      <alignment horizontal="center" vertical="center"/>
    </xf>
    <xf numFmtId="3" fontId="18" fillId="6" borderId="9" xfId="0" applyNumberFormat="1" applyFont="1" applyFill="1" applyBorder="1" applyAlignment="1">
      <alignment horizontal="center" vertical="center"/>
    </xf>
    <xf numFmtId="0" fontId="19" fillId="5" borderId="1" xfId="0" applyFont="1" applyFill="1" applyBorder="1" applyAlignment="1">
      <alignment horizontal="center" vertical="center" wrapText="1"/>
    </xf>
    <xf numFmtId="10" fontId="17" fillId="5" borderId="1" xfId="0" applyNumberFormat="1" applyFont="1" applyFill="1" applyBorder="1" applyAlignment="1">
      <alignment horizontal="center" vertical="center"/>
    </xf>
    <xf numFmtId="3" fontId="18" fillId="6" borderId="1" xfId="0" applyNumberFormat="1" applyFont="1" applyFill="1" applyBorder="1" applyAlignment="1">
      <alignment horizontal="center" vertical="center"/>
    </xf>
    <xf numFmtId="0" fontId="20" fillId="0" borderId="1" xfId="0" applyFont="1" applyBorder="1" applyAlignment="1">
      <alignment horizontal="center" vertical="center" wrapText="1"/>
    </xf>
    <xf numFmtId="3" fontId="18" fillId="0" borderId="1" xfId="0" applyNumberFormat="1" applyFont="1" applyBorder="1" applyAlignment="1">
      <alignment horizontal="center" vertical="center"/>
    </xf>
    <xf numFmtId="0" fontId="20" fillId="7" borderId="1" xfId="0" applyFont="1" applyFill="1" applyBorder="1" applyAlignment="1">
      <alignment horizontal="center" vertical="center" wrapText="1"/>
    </xf>
    <xf numFmtId="3" fontId="21" fillId="7" borderId="10" xfId="0" applyNumberFormat="1" applyFont="1" applyFill="1" applyBorder="1" applyAlignment="1">
      <alignment horizontal="centerContinuous" vertical="center"/>
    </xf>
    <xf numFmtId="3" fontId="15" fillId="4" borderId="1" xfId="0" applyNumberFormat="1" applyFont="1" applyFill="1" applyBorder="1" applyAlignment="1">
      <alignment horizontal="center" vertical="center"/>
    </xf>
    <xf numFmtId="0" fontId="15" fillId="5" borderId="1" xfId="0" applyFont="1" applyFill="1" applyBorder="1" applyAlignment="1">
      <alignment horizontal="center" vertical="center" wrapText="1"/>
    </xf>
    <xf numFmtId="3" fontId="15" fillId="5" borderId="1" xfId="0" applyNumberFormat="1" applyFont="1" applyFill="1" applyBorder="1" applyAlignment="1">
      <alignment horizontal="center" vertical="center"/>
    </xf>
    <xf numFmtId="3" fontId="18" fillId="5" borderId="1" xfId="0" applyNumberFormat="1" applyFont="1" applyFill="1" applyBorder="1" applyAlignment="1">
      <alignment horizontal="center" vertical="center"/>
    </xf>
    <xf numFmtId="3" fontId="18" fillId="0" borderId="1" xfId="0" applyNumberFormat="1" applyFont="1" applyBorder="1" applyAlignment="1">
      <alignment horizontal="center" vertical="center" wrapText="1"/>
    </xf>
    <xf numFmtId="3" fontId="18" fillId="4" borderId="11" xfId="0" applyNumberFormat="1" applyFont="1" applyFill="1" applyBorder="1" applyAlignment="1">
      <alignment horizontal="center" vertical="center"/>
    </xf>
    <xf numFmtId="3" fontId="15" fillId="5" borderId="11" xfId="0" applyNumberFormat="1" applyFont="1" applyFill="1" applyBorder="1" applyAlignment="1">
      <alignment horizontal="center" vertical="center"/>
    </xf>
    <xf numFmtId="3" fontId="18" fillId="5" borderId="11" xfId="0" applyNumberFormat="1" applyFont="1" applyFill="1" applyBorder="1" applyAlignment="1">
      <alignment horizontal="center" vertical="center"/>
    </xf>
    <xf numFmtId="3" fontId="18" fillId="8" borderId="9" xfId="0" applyNumberFormat="1" applyFont="1" applyFill="1" applyBorder="1" applyAlignment="1">
      <alignment horizontal="center" vertical="center"/>
    </xf>
    <xf numFmtId="3" fontId="18" fillId="8" borderId="1" xfId="0" applyNumberFormat="1" applyFont="1" applyFill="1" applyBorder="1" applyAlignment="1">
      <alignment horizontal="center" vertical="center"/>
    </xf>
    <xf numFmtId="0" fontId="22" fillId="0" borderId="0" xfId="0" applyFont="1" applyAlignment="1">
      <alignment horizontal="left"/>
    </xf>
    <xf numFmtId="0" fontId="20" fillId="0" borderId="0" xfId="0" applyFont="1" applyAlignment="1">
      <alignment horizontal="center"/>
    </xf>
    <xf numFmtId="0" fontId="22" fillId="0" borderId="0" xfId="0" applyFont="1"/>
    <xf numFmtId="0" fontId="20" fillId="0" borderId="0" xfId="0" applyFont="1"/>
    <xf numFmtId="0" fontId="15" fillId="0" borderId="0" xfId="0" applyFont="1" applyAlignment="1">
      <alignment horizontal="justify" vertical="center" wrapText="1"/>
    </xf>
    <xf numFmtId="0" fontId="18" fillId="0" borderId="0" xfId="0" applyFont="1" applyAlignment="1">
      <alignment horizontal="left"/>
    </xf>
    <xf numFmtId="0" fontId="20" fillId="0" borderId="0" xfId="0" applyFont="1" applyAlignment="1">
      <alignment horizontal="left"/>
    </xf>
    <xf numFmtId="0" fontId="15" fillId="0" borderId="12" xfId="0" applyFont="1" applyBorder="1"/>
    <xf numFmtId="0" fontId="15" fillId="0" borderId="13" xfId="0" applyFont="1" applyBorder="1"/>
    <xf numFmtId="0" fontId="15" fillId="0" borderId="14" xfId="0" applyFont="1" applyBorder="1"/>
    <xf numFmtId="0" fontId="15" fillId="0" borderId="15" xfId="0" applyFont="1" applyBorder="1"/>
    <xf numFmtId="0" fontId="15" fillId="0" borderId="16" xfId="0" applyFont="1" applyBorder="1"/>
    <xf numFmtId="3" fontId="15" fillId="0" borderId="16" xfId="0" applyNumberFormat="1" applyFont="1" applyBorder="1"/>
    <xf numFmtId="0" fontId="15" fillId="0" borderId="17" xfId="0" applyFont="1" applyBorder="1"/>
    <xf numFmtId="0" fontId="15" fillId="0" borderId="18" xfId="0" applyFont="1" applyBorder="1" applyAlignment="1">
      <alignment horizontal="justify" vertical="center" wrapText="1"/>
    </xf>
    <xf numFmtId="0" fontId="15" fillId="0" borderId="19" xfId="0" applyFont="1" applyBorder="1"/>
    <xf numFmtId="0" fontId="15" fillId="0" borderId="18" xfId="0" applyFont="1" applyBorder="1"/>
    <xf numFmtId="0" fontId="6" fillId="9" borderId="11" xfId="0" applyFont="1" applyFill="1" applyBorder="1" applyAlignment="1">
      <alignment horizontal="center" vertical="center" wrapText="1"/>
    </xf>
    <xf numFmtId="0" fontId="4" fillId="9" borderId="11" xfId="0" applyFont="1" applyFill="1" applyBorder="1" applyAlignment="1">
      <alignment horizontal="center" vertical="center" wrapText="1"/>
    </xf>
    <xf numFmtId="0" fontId="6" fillId="10" borderId="11" xfId="0" applyFont="1" applyFill="1" applyBorder="1" applyAlignment="1">
      <alignment horizontal="center" vertical="center" wrapText="1"/>
    </xf>
    <xf numFmtId="0" fontId="4" fillId="10" borderId="11" xfId="0" applyFont="1" applyFill="1" applyBorder="1" applyAlignment="1">
      <alignment horizontal="center" vertical="center" wrapText="1"/>
    </xf>
    <xf numFmtId="49" fontId="3" fillId="10" borderId="2" xfId="0" applyNumberFormat="1" applyFont="1" applyFill="1" applyBorder="1" applyAlignment="1">
      <alignment horizontal="center"/>
    </xf>
    <xf numFmtId="49" fontId="3" fillId="10" borderId="3" xfId="0" applyNumberFormat="1" applyFont="1" applyFill="1" applyBorder="1" applyAlignment="1">
      <alignment horizontal="center"/>
    </xf>
    <xf numFmtId="3" fontId="3" fillId="10" borderId="20" xfId="0" applyNumberFormat="1" applyFont="1" applyFill="1" applyBorder="1"/>
    <xf numFmtId="10" fontId="10" fillId="10" borderId="1" xfId="0" applyNumberFormat="1" applyFont="1" applyFill="1" applyBorder="1" applyAlignment="1">
      <alignment horizontal="center" vertical="center" wrapText="1"/>
    </xf>
    <xf numFmtId="49" fontId="3" fillId="9" borderId="2" xfId="0" applyNumberFormat="1" applyFont="1" applyFill="1" applyBorder="1" applyAlignment="1">
      <alignment horizontal="center"/>
    </xf>
    <xf numFmtId="49" fontId="3" fillId="9" borderId="3" xfId="0" applyNumberFormat="1" applyFont="1" applyFill="1" applyBorder="1" applyAlignment="1">
      <alignment horizontal="center"/>
    </xf>
    <xf numFmtId="3" fontId="3" fillId="9" borderId="20" xfId="0" applyNumberFormat="1" applyFont="1" applyFill="1" applyBorder="1"/>
    <xf numFmtId="10" fontId="10" fillId="9" borderId="1" xfId="0" applyNumberFormat="1" applyFont="1" applyFill="1" applyBorder="1" applyAlignment="1">
      <alignment horizontal="center" vertical="center" wrapText="1"/>
    </xf>
    <xf numFmtId="0" fontId="23" fillId="11" borderId="0" xfId="0" applyFont="1" applyFill="1"/>
    <xf numFmtId="0" fontId="24" fillId="11" borderId="0" xfId="0" applyFont="1" applyFill="1" applyAlignment="1">
      <alignment horizontal="left"/>
    </xf>
    <xf numFmtId="0" fontId="25" fillId="11" borderId="0" xfId="0" applyFont="1" applyFill="1"/>
    <xf numFmtId="0" fontId="25" fillId="11" borderId="0" xfId="0" applyFont="1" applyFill="1" applyAlignment="1">
      <alignment horizontal="center"/>
    </xf>
    <xf numFmtId="0" fontId="24" fillId="11" borderId="0" xfId="0" applyFont="1" applyFill="1"/>
    <xf numFmtId="0" fontId="23" fillId="11" borderId="3" xfId="0" applyFont="1" applyFill="1" applyBorder="1"/>
    <xf numFmtId="0" fontId="24" fillId="11" borderId="3" xfId="0" applyFont="1" applyFill="1" applyBorder="1"/>
    <xf numFmtId="0" fontId="25" fillId="11" borderId="3" xfId="0" applyFont="1" applyFill="1" applyBorder="1"/>
    <xf numFmtId="0" fontId="22" fillId="12" borderId="11" xfId="0" applyFont="1" applyFill="1" applyBorder="1" applyAlignment="1">
      <alignment horizontal="center" vertical="center" wrapText="1"/>
    </xf>
    <xf numFmtId="3" fontId="9" fillId="0" borderId="1" xfId="0" applyNumberFormat="1" applyFont="1" applyBorder="1" applyAlignment="1">
      <alignment horizontal="center" vertical="center" wrapText="1"/>
    </xf>
    <xf numFmtId="0" fontId="26" fillId="11" borderId="0" xfId="0" applyFont="1" applyFill="1"/>
    <xf numFmtId="0" fontId="20" fillId="0" borderId="24" xfId="0" applyFont="1" applyBorder="1" applyAlignment="1">
      <alignment horizontal="justify" vertical="center" wrapText="1"/>
    </xf>
    <xf numFmtId="0" fontId="20" fillId="0" borderId="25" xfId="0" applyFont="1" applyBorder="1" applyAlignment="1">
      <alignment horizontal="justify" vertical="center" wrapText="1"/>
    </xf>
    <xf numFmtId="0" fontId="20" fillId="0" borderId="26" xfId="0" applyFont="1" applyBorder="1" applyAlignment="1">
      <alignment horizontal="justify" vertical="center" wrapText="1"/>
    </xf>
    <xf numFmtId="0" fontId="20" fillId="0" borderId="27" xfId="0" applyFont="1" applyBorder="1" applyAlignment="1">
      <alignment horizontal="justify" vertical="center" wrapText="1"/>
    </xf>
    <xf numFmtId="0" fontId="20" fillId="0" borderId="0" xfId="0" applyFont="1" applyAlignment="1">
      <alignment horizontal="justify" vertical="center" wrapText="1"/>
    </xf>
    <xf numFmtId="0" fontId="20" fillId="0" borderId="20" xfId="0" applyFont="1" applyBorder="1" applyAlignment="1">
      <alignment horizontal="justify" vertical="center" wrapText="1"/>
    </xf>
    <xf numFmtId="0" fontId="20" fillId="0" borderId="2" xfId="0" applyFont="1" applyBorder="1" applyAlignment="1">
      <alignment horizontal="justify" vertical="center" wrapText="1"/>
    </xf>
    <xf numFmtId="0" fontId="20" fillId="0" borderId="3" xfId="0" applyFont="1" applyBorder="1" applyAlignment="1">
      <alignment horizontal="justify" vertical="center" wrapText="1"/>
    </xf>
    <xf numFmtId="0" fontId="20" fillId="0" borderId="4" xfId="0" applyFont="1" applyBorder="1" applyAlignment="1">
      <alignment horizontal="justify" vertical="center" wrapText="1"/>
    </xf>
    <xf numFmtId="0" fontId="22" fillId="12" borderId="1" xfId="0" applyFont="1" applyFill="1" applyBorder="1" applyAlignment="1">
      <alignment horizontal="center" vertical="center" wrapText="1"/>
    </xf>
    <xf numFmtId="0" fontId="22" fillId="12" borderId="11" xfId="0" applyFont="1" applyFill="1" applyBorder="1" applyAlignment="1">
      <alignment horizontal="center" vertical="center" wrapText="1"/>
    </xf>
    <xf numFmtId="3" fontId="20" fillId="0" borderId="22" xfId="0" applyNumberFormat="1" applyFont="1" applyBorder="1" applyAlignment="1">
      <alignment horizontal="left" vertical="center" wrapText="1"/>
    </xf>
    <xf numFmtId="0" fontId="20" fillId="0" borderId="23" xfId="0" applyFont="1" applyBorder="1" applyAlignment="1">
      <alignment horizontal="left" vertical="center" wrapText="1"/>
    </xf>
    <xf numFmtId="0" fontId="20" fillId="0" borderId="10" xfId="0" applyFont="1" applyBorder="1" applyAlignment="1">
      <alignment horizontal="left" vertical="center" wrapText="1"/>
    </xf>
    <xf numFmtId="3" fontId="18" fillId="7" borderId="22" xfId="0" applyNumberFormat="1" applyFont="1" applyFill="1" applyBorder="1" applyAlignment="1">
      <alignment horizontal="center" vertical="center"/>
    </xf>
    <xf numFmtId="3" fontId="18" fillId="7" borderId="23" xfId="0" applyNumberFormat="1" applyFont="1" applyFill="1" applyBorder="1" applyAlignment="1">
      <alignment horizontal="center" vertical="center"/>
    </xf>
    <xf numFmtId="3" fontId="18" fillId="7" borderId="10" xfId="0" applyNumberFormat="1" applyFont="1" applyFill="1" applyBorder="1" applyAlignment="1">
      <alignment horizontal="center" vertical="center"/>
    </xf>
    <xf numFmtId="0" fontId="21" fillId="7" borderId="22" xfId="0" applyFont="1" applyFill="1" applyBorder="1" applyAlignment="1">
      <alignment horizontal="center" vertical="center" wrapText="1"/>
    </xf>
    <xf numFmtId="0" fontId="21" fillId="7" borderId="10" xfId="0" applyFont="1" applyFill="1" applyBorder="1"/>
    <xf numFmtId="0" fontId="22" fillId="12" borderId="21" xfId="0" applyFont="1" applyFill="1" applyBorder="1" applyAlignment="1">
      <alignment horizontal="center" vertical="center" wrapText="1"/>
    </xf>
    <xf numFmtId="0" fontId="22" fillId="12" borderId="22" xfId="0" applyFont="1" applyFill="1" applyBorder="1" applyAlignment="1">
      <alignment horizontal="center" vertical="center" wrapText="1"/>
    </xf>
    <xf numFmtId="0" fontId="22" fillId="12" borderId="23" xfId="0" applyFont="1" applyFill="1" applyBorder="1" applyAlignment="1">
      <alignment horizontal="center" vertical="center" wrapText="1"/>
    </xf>
    <xf numFmtId="0" fontId="22" fillId="12" borderId="10" xfId="0" applyFont="1" applyFill="1" applyBorder="1" applyAlignment="1">
      <alignment horizontal="center" vertical="center" wrapText="1"/>
    </xf>
    <xf numFmtId="0" fontId="18" fillId="0" borderId="0" xfId="0" applyFont="1" applyAlignment="1">
      <alignment horizontal="center"/>
    </xf>
    <xf numFmtId="0" fontId="20" fillId="0" borderId="0" xfId="0" applyFont="1" applyAlignment="1">
      <alignment horizontal="center" vertical="center"/>
    </xf>
    <xf numFmtId="3" fontId="20" fillId="0" borderId="23" xfId="0" applyNumberFormat="1" applyFont="1" applyBorder="1" applyAlignment="1">
      <alignment horizontal="left" vertical="center" wrapText="1"/>
    </xf>
    <xf numFmtId="3" fontId="20" fillId="0" borderId="10" xfId="0" applyNumberFormat="1" applyFont="1" applyBorder="1" applyAlignment="1">
      <alignment horizontal="left" vertical="center" wrapText="1"/>
    </xf>
    <xf numFmtId="49" fontId="7" fillId="0" borderId="22" xfId="0" applyNumberFormat="1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49" fontId="7" fillId="9" borderId="22" xfId="0" applyNumberFormat="1" applyFont="1" applyFill="1" applyBorder="1" applyAlignment="1">
      <alignment horizontal="center" vertical="center" wrapText="1"/>
    </xf>
    <xf numFmtId="0" fontId="7" fillId="9" borderId="23" xfId="0" applyFont="1" applyFill="1" applyBorder="1" applyAlignment="1">
      <alignment horizontal="center" vertical="center" wrapText="1"/>
    </xf>
    <xf numFmtId="0" fontId="7" fillId="9" borderId="10" xfId="0" applyFont="1" applyFill="1" applyBorder="1" applyAlignment="1">
      <alignment horizontal="center" vertical="center" wrapText="1"/>
    </xf>
    <xf numFmtId="0" fontId="6" fillId="9" borderId="11" xfId="0" applyFont="1" applyFill="1" applyBorder="1" applyAlignment="1">
      <alignment horizontal="center" vertical="center" wrapText="1"/>
    </xf>
    <xf numFmtId="0" fontId="6" fillId="9" borderId="21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27" fillId="11" borderId="0" xfId="0" applyFont="1" applyFill="1" applyAlignment="1">
      <alignment horizontal="center" vertical="center"/>
    </xf>
    <xf numFmtId="49" fontId="7" fillId="10" borderId="22" xfId="0" applyNumberFormat="1" applyFont="1" applyFill="1" applyBorder="1" applyAlignment="1">
      <alignment horizontal="center" vertical="center" wrapText="1"/>
    </xf>
    <xf numFmtId="0" fontId="7" fillId="10" borderId="23" xfId="0" applyFont="1" applyFill="1" applyBorder="1" applyAlignment="1">
      <alignment horizontal="center" vertical="center" wrapText="1"/>
    </xf>
    <xf numFmtId="0" fontId="7" fillId="10" borderId="10" xfId="0" applyFont="1" applyFill="1" applyBorder="1" applyAlignment="1">
      <alignment horizontal="center" vertical="center" wrapText="1"/>
    </xf>
    <xf numFmtId="0" fontId="6" fillId="10" borderId="11" xfId="0" applyFont="1" applyFill="1" applyBorder="1" applyAlignment="1">
      <alignment horizontal="center" vertical="center" wrapText="1"/>
    </xf>
    <xf numFmtId="0" fontId="6" fillId="10" borderId="21" xfId="0" applyFont="1" applyFill="1" applyBorder="1" applyAlignment="1">
      <alignment horizontal="center" vertical="center" wrapText="1"/>
    </xf>
    <xf numFmtId="0" fontId="7" fillId="10" borderId="1" xfId="0" applyFont="1" applyFill="1" applyBorder="1" applyAlignment="1">
      <alignment horizontal="center" vertical="center" wrapText="1"/>
    </xf>
    <xf numFmtId="0" fontId="6" fillId="10" borderId="1" xfId="0" applyFont="1" applyFill="1" applyBorder="1" applyAlignment="1">
      <alignment horizontal="center" vertical="center" wrapText="1"/>
    </xf>
    <xf numFmtId="0" fontId="24" fillId="11" borderId="0" xfId="0" applyFont="1" applyFill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59999389629810485"/>
    <pageSetUpPr fitToPage="1"/>
  </sheetPr>
  <dimension ref="B1:S73"/>
  <sheetViews>
    <sheetView showGridLines="0" tabSelected="1" workbookViewId="0">
      <selection activeCell="M62" sqref="M62"/>
    </sheetView>
  </sheetViews>
  <sheetFormatPr baseColWidth="10" defaultRowHeight="12.75" x14ac:dyDescent="0.2"/>
  <cols>
    <col min="1" max="1" width="1.28515625" style="14" customWidth="1"/>
    <col min="2" max="2" width="1.5703125" style="14" customWidth="1"/>
    <col min="3" max="3" width="18.5703125" style="14" bestFit="1" customWidth="1"/>
    <col min="4" max="4" width="11.28515625" style="14" customWidth="1"/>
    <col min="5" max="8" width="9.85546875" style="14" bestFit="1" customWidth="1"/>
    <col min="9" max="9" width="10.140625" style="14" bestFit="1" customWidth="1"/>
    <col min="10" max="10" width="9.85546875" style="14" bestFit="1" customWidth="1"/>
    <col min="11" max="11" width="10.140625" style="14" bestFit="1" customWidth="1"/>
    <col min="12" max="12" width="9.85546875" style="14" bestFit="1" customWidth="1"/>
    <col min="13" max="15" width="10.85546875" style="14" bestFit="1" customWidth="1"/>
    <col min="16" max="16" width="17.85546875" style="14" customWidth="1"/>
    <col min="17" max="17" width="16.42578125" style="14" bestFit="1" customWidth="1"/>
    <col min="18" max="18" width="16.140625" style="14" customWidth="1"/>
    <col min="19" max="19" width="1.5703125" style="14" customWidth="1"/>
    <col min="20" max="20" width="2" style="14" customWidth="1"/>
    <col min="21" max="16384" width="11.42578125" style="14"/>
  </cols>
  <sheetData>
    <row r="1" spans="2:19" ht="15" x14ac:dyDescent="0.25">
      <c r="C1" s="108" t="s">
        <v>49</v>
      </c>
      <c r="D1" s="108"/>
      <c r="E1" s="108"/>
      <c r="F1" s="108"/>
      <c r="G1" s="108"/>
      <c r="H1" s="108"/>
      <c r="I1" s="108"/>
      <c r="J1" s="108"/>
      <c r="K1" s="108"/>
      <c r="L1" s="108"/>
      <c r="M1" s="108"/>
      <c r="N1" s="108"/>
      <c r="O1" s="108"/>
      <c r="P1" s="108"/>
      <c r="Q1" s="108"/>
      <c r="R1" s="108"/>
    </row>
    <row r="2" spans="2:19" ht="15.75" thickBot="1" x14ac:dyDescent="0.3">
      <c r="O2" s="15" t="s">
        <v>0</v>
      </c>
      <c r="P2" s="109" t="s">
        <v>60</v>
      </c>
      <c r="Q2" s="109"/>
      <c r="R2" s="109"/>
    </row>
    <row r="3" spans="2:19" ht="13.5" thickTop="1" x14ac:dyDescent="0.2">
      <c r="B3" s="52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4"/>
    </row>
    <row r="4" spans="2:19" ht="15" x14ac:dyDescent="0.25">
      <c r="B4" s="55"/>
      <c r="C4" s="47" t="s">
        <v>1</v>
      </c>
      <c r="D4" s="50" t="s">
        <v>59</v>
      </c>
      <c r="E4" s="46"/>
      <c r="F4" s="46"/>
      <c r="G4" s="16"/>
      <c r="H4" s="16"/>
      <c r="I4" s="16"/>
      <c r="J4" s="16"/>
      <c r="L4" s="16"/>
      <c r="M4" s="16"/>
      <c r="S4" s="56"/>
    </row>
    <row r="5" spans="2:19" x14ac:dyDescent="0.2">
      <c r="B5" s="55"/>
      <c r="C5" s="47" t="s">
        <v>2</v>
      </c>
      <c r="D5" s="47" t="s">
        <v>3</v>
      </c>
      <c r="E5" s="48"/>
      <c r="F5" s="48"/>
      <c r="S5" s="56"/>
    </row>
    <row r="6" spans="2:19" x14ac:dyDescent="0.2">
      <c r="B6" s="55"/>
      <c r="C6" s="47" t="s">
        <v>4</v>
      </c>
      <c r="D6" s="47" t="s">
        <v>3</v>
      </c>
      <c r="E6" s="48"/>
      <c r="F6" s="48"/>
      <c r="S6" s="56"/>
    </row>
    <row r="7" spans="2:19" x14ac:dyDescent="0.2">
      <c r="B7" s="55"/>
      <c r="C7" s="47" t="s">
        <v>5</v>
      </c>
      <c r="D7" s="47" t="s">
        <v>6</v>
      </c>
      <c r="E7" s="48"/>
      <c r="F7" s="48"/>
      <c r="S7" s="56"/>
    </row>
    <row r="8" spans="2:19" x14ac:dyDescent="0.2">
      <c r="B8" s="55"/>
      <c r="C8" s="47" t="s">
        <v>7</v>
      </c>
      <c r="D8" s="45" t="s">
        <v>8</v>
      </c>
      <c r="E8" s="46"/>
      <c r="F8" s="46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56"/>
    </row>
    <row r="9" spans="2:19" ht="12.75" customHeight="1" x14ac:dyDescent="0.2">
      <c r="B9" s="55"/>
      <c r="C9" s="95" t="s">
        <v>9</v>
      </c>
      <c r="D9" s="105" t="s">
        <v>10</v>
      </c>
      <c r="E9" s="106"/>
      <c r="F9" s="106"/>
      <c r="G9" s="106"/>
      <c r="H9" s="106"/>
      <c r="I9" s="106"/>
      <c r="J9" s="106"/>
      <c r="K9" s="106"/>
      <c r="L9" s="106"/>
      <c r="M9" s="106"/>
      <c r="N9" s="106"/>
      <c r="O9" s="107"/>
      <c r="P9" s="94" t="s">
        <v>11</v>
      </c>
      <c r="Q9" s="94" t="s">
        <v>12</v>
      </c>
      <c r="R9" s="94" t="s">
        <v>13</v>
      </c>
      <c r="S9" s="56"/>
    </row>
    <row r="10" spans="2:19" x14ac:dyDescent="0.2">
      <c r="B10" s="55"/>
      <c r="C10" s="104"/>
      <c r="D10" s="82" t="s">
        <v>14</v>
      </c>
      <c r="E10" s="82" t="s">
        <v>15</v>
      </c>
      <c r="F10" s="82" t="s">
        <v>16</v>
      </c>
      <c r="G10" s="82" t="s">
        <v>17</v>
      </c>
      <c r="H10" s="82" t="s">
        <v>18</v>
      </c>
      <c r="I10" s="82" t="s">
        <v>19</v>
      </c>
      <c r="J10" s="82" t="s">
        <v>20</v>
      </c>
      <c r="K10" s="82" t="s">
        <v>21</v>
      </c>
      <c r="L10" s="82" t="s">
        <v>22</v>
      </c>
      <c r="M10" s="82" t="s">
        <v>23</v>
      </c>
      <c r="N10" s="82" t="s">
        <v>24</v>
      </c>
      <c r="O10" s="82" t="s">
        <v>25</v>
      </c>
      <c r="P10" s="95"/>
      <c r="Q10" s="95"/>
      <c r="R10" s="95"/>
      <c r="S10" s="56"/>
    </row>
    <row r="11" spans="2:19" ht="51.95" customHeight="1" x14ac:dyDescent="0.2">
      <c r="B11" s="55"/>
      <c r="C11" s="17" t="s">
        <v>55</v>
      </c>
      <c r="D11" s="18">
        <f t="shared" ref="D11:O11" si="0">SUM(D35+D60)</f>
        <v>12111916</v>
      </c>
      <c r="E11" s="18">
        <f t="shared" si="0"/>
        <v>24168636</v>
      </c>
      <c r="F11" s="18">
        <f t="shared" si="0"/>
        <v>36747057</v>
      </c>
      <c r="G11" s="18">
        <f t="shared" si="0"/>
        <v>47667200</v>
      </c>
      <c r="H11" s="18">
        <f t="shared" si="0"/>
        <v>59487428</v>
      </c>
      <c r="I11" s="18">
        <f t="shared" si="0"/>
        <v>72989395</v>
      </c>
      <c r="J11" s="18">
        <f t="shared" si="0"/>
        <v>85335931</v>
      </c>
      <c r="K11" s="18">
        <f t="shared" si="0"/>
        <v>97441315</v>
      </c>
      <c r="L11" s="18">
        <f t="shared" si="0"/>
        <v>108532423</v>
      </c>
      <c r="M11" s="18">
        <f t="shared" si="0"/>
        <v>120700677</v>
      </c>
      <c r="N11" s="18">
        <f t="shared" si="0"/>
        <v>0</v>
      </c>
      <c r="O11" s="18">
        <f t="shared" si="0"/>
        <v>0</v>
      </c>
      <c r="P11" s="19">
        <f>SUM(D11:O11)</f>
        <v>665181978</v>
      </c>
      <c r="Q11" s="19">
        <f>SUM(Q35+Q60)</f>
        <v>200169431</v>
      </c>
      <c r="R11" s="19">
        <f>SUM(Q11-P11)</f>
        <v>-465012547</v>
      </c>
      <c r="S11" s="56"/>
    </row>
    <row r="12" spans="2:19" ht="51.95" customHeight="1" thickBot="1" x14ac:dyDescent="0.25">
      <c r="B12" s="55"/>
      <c r="C12" s="36">
        <v>4000</v>
      </c>
      <c r="D12" s="20">
        <f t="shared" ref="D12:O12" si="1">SUM(D36+D61)</f>
        <v>1275456</v>
      </c>
      <c r="E12" s="20">
        <f t="shared" si="1"/>
        <v>2163127</v>
      </c>
      <c r="F12" s="20">
        <f t="shared" si="1"/>
        <v>3391418</v>
      </c>
      <c r="G12" s="20">
        <f t="shared" si="1"/>
        <v>6713091</v>
      </c>
      <c r="H12" s="20">
        <f t="shared" si="1"/>
        <v>10002992</v>
      </c>
      <c r="I12" s="20">
        <f t="shared" si="1"/>
        <v>11866832</v>
      </c>
      <c r="J12" s="20">
        <f t="shared" si="1"/>
        <v>14437701</v>
      </c>
      <c r="K12" s="20">
        <f t="shared" si="1"/>
        <v>17662127</v>
      </c>
      <c r="L12" s="20">
        <f t="shared" si="1"/>
        <v>20597376</v>
      </c>
      <c r="M12" s="20">
        <f t="shared" si="1"/>
        <v>23472987</v>
      </c>
      <c r="N12" s="20">
        <f t="shared" si="1"/>
        <v>0</v>
      </c>
      <c r="O12" s="20">
        <f t="shared" si="1"/>
        <v>0</v>
      </c>
      <c r="P12" s="21">
        <f>SUM(D12:O12)</f>
        <v>111583107</v>
      </c>
      <c r="Q12" s="21">
        <f>SUM(Q36+Q61)</f>
        <v>11448019</v>
      </c>
      <c r="R12" s="21">
        <f>SUM(Q12-P12)</f>
        <v>-100135088</v>
      </c>
      <c r="S12" s="56"/>
    </row>
    <row r="13" spans="2:19" ht="6" customHeight="1" thickTop="1" thickBot="1" x14ac:dyDescent="0.25">
      <c r="B13" s="55"/>
      <c r="C13" s="22"/>
      <c r="D13" s="23"/>
      <c r="E13" s="23"/>
      <c r="F13" s="23"/>
      <c r="G13" s="23"/>
      <c r="H13" s="23"/>
      <c r="I13" s="23"/>
      <c r="J13" s="23"/>
      <c r="K13" s="23"/>
      <c r="L13" s="23"/>
      <c r="M13" s="23"/>
      <c r="N13" s="23"/>
      <c r="O13" s="23"/>
      <c r="P13" s="23"/>
      <c r="Q13" s="23"/>
      <c r="R13" s="24"/>
      <c r="S13" s="56"/>
    </row>
    <row r="14" spans="2:19" ht="51.95" customHeight="1" thickTop="1" x14ac:dyDescent="0.2">
      <c r="B14" s="55"/>
      <c r="C14" s="25" t="s">
        <v>50</v>
      </c>
      <c r="D14" s="26">
        <f>SUM(D11*1/$Q$11)</f>
        <v>6.050832007410762E-2</v>
      </c>
      <c r="E14" s="26">
        <f>SUM(E11*1/$Q$11)</f>
        <v>0.12074089374815677</v>
      </c>
      <c r="F14" s="26">
        <f t="shared" ref="F14:O14" si="2">SUM(F11*1/$Q$11)</f>
        <v>0.18357976448461805</v>
      </c>
      <c r="G14" s="26">
        <f t="shared" si="2"/>
        <v>0.23813426336811638</v>
      </c>
      <c r="H14" s="26">
        <f t="shared" si="2"/>
        <v>0.29718537792116717</v>
      </c>
      <c r="I14" s="26">
        <f t="shared" si="2"/>
        <v>0.36463807003577886</v>
      </c>
      <c r="J14" s="26">
        <f t="shared" si="2"/>
        <v>0.42631849715354386</v>
      </c>
      <c r="K14" s="26">
        <f t="shared" si="2"/>
        <v>0.48679418487231452</v>
      </c>
      <c r="L14" s="26">
        <f t="shared" si="2"/>
        <v>0.54220278519950427</v>
      </c>
      <c r="M14" s="26">
        <f t="shared" si="2"/>
        <v>0.60299255684050979</v>
      </c>
      <c r="N14" s="26">
        <f t="shared" si="2"/>
        <v>0</v>
      </c>
      <c r="O14" s="26">
        <f t="shared" si="2"/>
        <v>0</v>
      </c>
      <c r="P14" s="27"/>
      <c r="Q14" s="27"/>
      <c r="R14" s="27"/>
      <c r="S14" s="56"/>
    </row>
    <row r="15" spans="2:19" ht="51.95" customHeight="1" x14ac:dyDescent="0.2">
      <c r="B15" s="55"/>
      <c r="C15" s="28" t="s">
        <v>51</v>
      </c>
      <c r="D15" s="29">
        <f>SUM(D12*1/$Q$12)</f>
        <v>0.11141281299410841</v>
      </c>
      <c r="E15" s="29">
        <f t="shared" ref="E15:O15" si="3">SUM(E12*1/$Q$12)</f>
        <v>0.18895207983145382</v>
      </c>
      <c r="F15" s="29">
        <f t="shared" si="3"/>
        <v>0.29624496605045814</v>
      </c>
      <c r="G15" s="29">
        <f t="shared" si="3"/>
        <v>0.58639761167412463</v>
      </c>
      <c r="H15" s="29">
        <f t="shared" si="3"/>
        <v>0.87377492996823292</v>
      </c>
      <c r="I15" s="29">
        <f t="shared" si="3"/>
        <v>1.0365838840763628</v>
      </c>
      <c r="J15" s="29">
        <f t="shared" si="3"/>
        <v>1.2611527811056218</v>
      </c>
      <c r="K15" s="29">
        <f t="shared" si="3"/>
        <v>1.5428107692693382</v>
      </c>
      <c r="L15" s="29">
        <f t="shared" si="3"/>
        <v>1.7992087539337591</v>
      </c>
      <c r="M15" s="29">
        <f t="shared" si="3"/>
        <v>2.0503972783413444</v>
      </c>
      <c r="N15" s="29">
        <f t="shared" si="3"/>
        <v>0</v>
      </c>
      <c r="O15" s="29">
        <f t="shared" si="3"/>
        <v>0</v>
      </c>
      <c r="P15" s="30"/>
      <c r="Q15" s="30"/>
      <c r="R15" s="30"/>
      <c r="S15" s="56"/>
    </row>
    <row r="16" spans="2:19" ht="51.95" customHeight="1" x14ac:dyDescent="0.2">
      <c r="B16" s="55"/>
      <c r="C16" s="31" t="s">
        <v>54</v>
      </c>
      <c r="D16" s="96" t="s">
        <v>56</v>
      </c>
      <c r="E16" s="110"/>
      <c r="F16" s="110"/>
      <c r="G16" s="110"/>
      <c r="H16" s="110"/>
      <c r="I16" s="110"/>
      <c r="J16" s="110"/>
      <c r="K16" s="110"/>
      <c r="L16" s="110"/>
      <c r="M16" s="110"/>
      <c r="N16" s="110"/>
      <c r="O16" s="110"/>
      <c r="P16" s="111"/>
      <c r="Q16" s="32">
        <f>Q40+Q65</f>
        <v>1036468</v>
      </c>
      <c r="R16" s="32"/>
      <c r="S16" s="56"/>
    </row>
    <row r="17" spans="2:19" ht="51.95" customHeight="1" x14ac:dyDescent="0.25">
      <c r="B17" s="55"/>
      <c r="C17" s="33" t="s">
        <v>26</v>
      </c>
      <c r="D17" s="99" t="s">
        <v>52</v>
      </c>
      <c r="E17" s="100"/>
      <c r="F17" s="100"/>
      <c r="G17" s="100"/>
      <c r="H17" s="100"/>
      <c r="I17" s="100"/>
      <c r="J17" s="100"/>
      <c r="K17" s="100"/>
      <c r="L17" s="100"/>
      <c r="M17" s="101"/>
      <c r="N17" s="102" t="s">
        <v>27</v>
      </c>
      <c r="O17" s="103"/>
      <c r="P17" s="34">
        <f>SUM(P10:P16)</f>
        <v>776765085</v>
      </c>
      <c r="Q17" s="34">
        <f>SUM(Q11+Q12+Q16)</f>
        <v>212653918</v>
      </c>
      <c r="R17" s="34">
        <f>SUM(R11+R12+R16)</f>
        <v>-565147635</v>
      </c>
      <c r="S17" s="57"/>
    </row>
    <row r="18" spans="2:19" x14ac:dyDescent="0.2">
      <c r="B18" s="55"/>
      <c r="C18" s="85" t="s">
        <v>53</v>
      </c>
      <c r="D18" s="86"/>
      <c r="E18" s="86"/>
      <c r="F18" s="86"/>
      <c r="G18" s="86"/>
      <c r="H18" s="86"/>
      <c r="I18" s="86"/>
      <c r="J18" s="86"/>
      <c r="K18" s="86"/>
      <c r="L18" s="86"/>
      <c r="M18" s="86"/>
      <c r="N18" s="86"/>
      <c r="O18" s="86"/>
      <c r="P18" s="86"/>
      <c r="Q18" s="86"/>
      <c r="R18" s="87"/>
      <c r="S18" s="57"/>
    </row>
    <row r="19" spans="2:19" x14ac:dyDescent="0.2">
      <c r="B19" s="55"/>
      <c r="C19" s="88"/>
      <c r="D19" s="89"/>
      <c r="E19" s="89"/>
      <c r="F19" s="89"/>
      <c r="G19" s="89"/>
      <c r="H19" s="89"/>
      <c r="I19" s="89"/>
      <c r="J19" s="89"/>
      <c r="K19" s="89"/>
      <c r="L19" s="89"/>
      <c r="M19" s="89"/>
      <c r="N19" s="89"/>
      <c r="O19" s="89"/>
      <c r="P19" s="89"/>
      <c r="Q19" s="89"/>
      <c r="R19" s="90"/>
      <c r="S19" s="56"/>
    </row>
    <row r="20" spans="2:19" x14ac:dyDescent="0.2">
      <c r="B20" s="55"/>
      <c r="C20" s="88"/>
      <c r="D20" s="89"/>
      <c r="E20" s="89"/>
      <c r="F20" s="89"/>
      <c r="G20" s="89"/>
      <c r="H20" s="89"/>
      <c r="I20" s="89"/>
      <c r="J20" s="89"/>
      <c r="K20" s="89"/>
      <c r="L20" s="89"/>
      <c r="M20" s="89"/>
      <c r="N20" s="89"/>
      <c r="O20" s="89"/>
      <c r="P20" s="89"/>
      <c r="Q20" s="89"/>
      <c r="R20" s="90"/>
      <c r="S20" s="56"/>
    </row>
    <row r="21" spans="2:19" x14ac:dyDescent="0.2">
      <c r="B21" s="55"/>
      <c r="C21" s="88"/>
      <c r="D21" s="89"/>
      <c r="E21" s="89"/>
      <c r="F21" s="89"/>
      <c r="G21" s="89"/>
      <c r="H21" s="89"/>
      <c r="I21" s="89"/>
      <c r="J21" s="89"/>
      <c r="K21" s="89"/>
      <c r="L21" s="89"/>
      <c r="M21" s="89"/>
      <c r="N21" s="89"/>
      <c r="O21" s="89"/>
      <c r="P21" s="89"/>
      <c r="Q21" s="89"/>
      <c r="R21" s="90"/>
      <c r="S21" s="56"/>
    </row>
    <row r="22" spans="2:19" x14ac:dyDescent="0.2">
      <c r="B22" s="55"/>
      <c r="C22" s="91"/>
      <c r="D22" s="92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3"/>
      <c r="S22" s="56"/>
    </row>
    <row r="23" spans="2:19" ht="6.75" customHeight="1" thickBot="1" x14ac:dyDescent="0.25">
      <c r="B23" s="58"/>
      <c r="C23" s="59"/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60"/>
    </row>
    <row r="24" spans="2:19" ht="5.25" customHeight="1" thickTop="1" x14ac:dyDescent="0.2"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  <c r="R24" s="49"/>
    </row>
    <row r="25" spans="2:19" ht="15" x14ac:dyDescent="0.25">
      <c r="C25" s="108" t="s">
        <v>45</v>
      </c>
      <c r="D25" s="108"/>
      <c r="E25" s="108"/>
      <c r="F25" s="108"/>
      <c r="G25" s="108"/>
      <c r="H25" s="108"/>
      <c r="I25" s="108"/>
      <c r="J25" s="108"/>
      <c r="K25" s="108"/>
      <c r="L25" s="108"/>
      <c r="M25" s="108"/>
      <c r="N25" s="108"/>
      <c r="O25" s="108"/>
      <c r="P25" s="108"/>
      <c r="Q25" s="108"/>
      <c r="R25" s="108"/>
    </row>
    <row r="26" spans="2:19" ht="15.75" thickBot="1" x14ac:dyDescent="0.3">
      <c r="O26" s="15" t="s">
        <v>0</v>
      </c>
      <c r="P26" s="109" t="str">
        <f>$P$2</f>
        <v>31  DE ENERO  DEL 2025</v>
      </c>
      <c r="Q26" s="109"/>
      <c r="R26" s="109"/>
    </row>
    <row r="27" spans="2:19" ht="13.5" thickTop="1" x14ac:dyDescent="0.2">
      <c r="B27" s="52"/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  <c r="R27" s="53"/>
      <c r="S27" s="54"/>
    </row>
    <row r="28" spans="2:19" x14ac:dyDescent="0.2">
      <c r="B28" s="55"/>
      <c r="C28" s="47" t="s">
        <v>1</v>
      </c>
      <c r="D28" s="51" t="s">
        <v>58</v>
      </c>
      <c r="E28" s="16"/>
      <c r="F28" s="16"/>
      <c r="G28" s="16"/>
      <c r="H28" s="16"/>
      <c r="I28" s="16"/>
      <c r="J28" s="16"/>
      <c r="L28" s="16"/>
      <c r="M28" s="16"/>
      <c r="S28" s="56"/>
    </row>
    <row r="29" spans="2:19" x14ac:dyDescent="0.2">
      <c r="B29" s="55"/>
      <c r="C29" s="47" t="s">
        <v>2</v>
      </c>
      <c r="D29" s="47" t="s">
        <v>3</v>
      </c>
      <c r="S29" s="56"/>
    </row>
    <row r="30" spans="2:19" x14ac:dyDescent="0.2">
      <c r="B30" s="55"/>
      <c r="C30" s="47" t="s">
        <v>4</v>
      </c>
      <c r="D30" s="47" t="s">
        <v>3</v>
      </c>
      <c r="S30" s="56"/>
    </row>
    <row r="31" spans="2:19" x14ac:dyDescent="0.2">
      <c r="B31" s="55"/>
      <c r="C31" s="47" t="s">
        <v>5</v>
      </c>
      <c r="D31" s="47" t="s">
        <v>6</v>
      </c>
      <c r="S31" s="56"/>
    </row>
    <row r="32" spans="2:19" x14ac:dyDescent="0.2">
      <c r="B32" s="55"/>
      <c r="C32" s="47" t="s">
        <v>7</v>
      </c>
      <c r="D32" s="45" t="s">
        <v>8</v>
      </c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56"/>
    </row>
    <row r="33" spans="2:19" ht="12.75" customHeight="1" x14ac:dyDescent="0.2">
      <c r="B33" s="55"/>
      <c r="C33" s="95" t="s">
        <v>9</v>
      </c>
      <c r="D33" s="105" t="s">
        <v>10</v>
      </c>
      <c r="E33" s="106"/>
      <c r="F33" s="106"/>
      <c r="G33" s="106"/>
      <c r="H33" s="106"/>
      <c r="I33" s="106"/>
      <c r="J33" s="106"/>
      <c r="K33" s="106"/>
      <c r="L33" s="106"/>
      <c r="M33" s="106"/>
      <c r="N33" s="106"/>
      <c r="O33" s="107"/>
      <c r="P33" s="94" t="s">
        <v>11</v>
      </c>
      <c r="Q33" s="94" t="s">
        <v>12</v>
      </c>
      <c r="R33" s="94" t="s">
        <v>13</v>
      </c>
      <c r="S33" s="56"/>
    </row>
    <row r="34" spans="2:19" x14ac:dyDescent="0.2">
      <c r="B34" s="55"/>
      <c r="C34" s="104"/>
      <c r="D34" s="82" t="s">
        <v>14</v>
      </c>
      <c r="E34" s="82" t="s">
        <v>15</v>
      </c>
      <c r="F34" s="82" t="s">
        <v>16</v>
      </c>
      <c r="G34" s="82" t="s">
        <v>17</v>
      </c>
      <c r="H34" s="82" t="s">
        <v>18</v>
      </c>
      <c r="I34" s="82" t="s">
        <v>19</v>
      </c>
      <c r="J34" s="82" t="s">
        <v>20</v>
      </c>
      <c r="K34" s="82" t="s">
        <v>21</v>
      </c>
      <c r="L34" s="82" t="s">
        <v>22</v>
      </c>
      <c r="M34" s="82" t="s">
        <v>23</v>
      </c>
      <c r="N34" s="82" t="s">
        <v>24</v>
      </c>
      <c r="O34" s="82" t="s">
        <v>25</v>
      </c>
      <c r="P34" s="95"/>
      <c r="Q34" s="95"/>
      <c r="R34" s="95"/>
      <c r="S34" s="56"/>
    </row>
    <row r="35" spans="2:19" ht="51.95" customHeight="1" x14ac:dyDescent="0.2">
      <c r="B35" s="55"/>
      <c r="C35" s="17" t="s">
        <v>55</v>
      </c>
      <c r="D35" s="18">
        <v>9247006</v>
      </c>
      <c r="E35" s="35">
        <v>18619765</v>
      </c>
      <c r="F35" s="35">
        <v>28296478</v>
      </c>
      <c r="G35" s="35">
        <v>36845546</v>
      </c>
      <c r="H35" s="35">
        <v>46041221</v>
      </c>
      <c r="I35" s="35">
        <v>56887714</v>
      </c>
      <c r="J35" s="35">
        <v>66395011</v>
      </c>
      <c r="K35" s="35">
        <v>76100666</v>
      </c>
      <c r="L35" s="35">
        <v>84941530</v>
      </c>
      <c r="M35" s="35">
        <v>94735103</v>
      </c>
      <c r="N35" s="35"/>
      <c r="O35" s="35"/>
      <c r="P35" s="19">
        <f>SUM(D35:O35)</f>
        <v>518110040</v>
      </c>
      <c r="Q35" s="19">
        <v>150581535</v>
      </c>
      <c r="R35" s="19">
        <f>SUM(Q35-P35)</f>
        <v>-367528505</v>
      </c>
      <c r="S35" s="56"/>
    </row>
    <row r="36" spans="2:19" ht="51.95" customHeight="1" thickBot="1" x14ac:dyDescent="0.25">
      <c r="B36" s="55"/>
      <c r="C36" s="36">
        <v>4000</v>
      </c>
      <c r="D36" s="37">
        <f>435226+359336</f>
        <v>794562</v>
      </c>
      <c r="E36" s="37">
        <f>709511+918534</f>
        <v>1628045</v>
      </c>
      <c r="F36" s="37">
        <v>2560990</v>
      </c>
      <c r="G36" s="37">
        <f>1981862+3440238</f>
        <v>5422100</v>
      </c>
      <c r="H36" s="37">
        <f>2701300+5485106</f>
        <v>8186406</v>
      </c>
      <c r="I36" s="37">
        <f>3017340+6734146</f>
        <v>9751486</v>
      </c>
      <c r="J36" s="37">
        <f>3459080+8437769</f>
        <v>11896849</v>
      </c>
      <c r="K36" s="37">
        <f>3978770+10611874</f>
        <v>14590644</v>
      </c>
      <c r="L36" s="37">
        <f>4725112+12322997</f>
        <v>17048109</v>
      </c>
      <c r="M36" s="37">
        <f>5545373+13850552</f>
        <v>19395925</v>
      </c>
      <c r="N36" s="37"/>
      <c r="O36" s="37"/>
      <c r="P36" s="38">
        <f>SUM(D36:O36)</f>
        <v>91275116</v>
      </c>
      <c r="Q36" s="38">
        <f>3090713+6511185</f>
        <v>9601898</v>
      </c>
      <c r="R36" s="38">
        <f>SUM(Q36-P36)</f>
        <v>-81673218</v>
      </c>
      <c r="S36" s="56"/>
    </row>
    <row r="37" spans="2:19" ht="6" customHeight="1" thickTop="1" thickBot="1" x14ac:dyDescent="0.25">
      <c r="B37" s="55"/>
      <c r="C37" s="22"/>
      <c r="D37" s="23"/>
      <c r="E37" s="23"/>
      <c r="F37" s="23"/>
      <c r="G37" s="23"/>
      <c r="H37" s="23"/>
      <c r="I37" s="23"/>
      <c r="J37" s="23"/>
      <c r="K37" s="23"/>
      <c r="L37" s="23"/>
      <c r="M37" s="23"/>
      <c r="N37" s="23"/>
      <c r="O37" s="23"/>
      <c r="P37" s="23"/>
      <c r="Q37" s="23"/>
      <c r="R37" s="24"/>
      <c r="S37" s="56"/>
    </row>
    <row r="38" spans="2:19" ht="51.95" customHeight="1" thickTop="1" x14ac:dyDescent="0.2">
      <c r="B38" s="55"/>
      <c r="C38" s="25" t="s">
        <v>50</v>
      </c>
      <c r="D38" s="26">
        <f>SUM(D35*1/$Q$35)</f>
        <v>6.1408631543037467E-2</v>
      </c>
      <c r="E38" s="26">
        <f t="shared" ref="E38:O38" si="4">SUM(E35*1/$Q$35)</f>
        <v>0.12365237875945415</v>
      </c>
      <c r="F38" s="26">
        <f t="shared" si="4"/>
        <v>0.18791466032007179</v>
      </c>
      <c r="G38" s="26">
        <f t="shared" si="4"/>
        <v>0.24468834110370838</v>
      </c>
      <c r="H38" s="26">
        <f t="shared" si="4"/>
        <v>0.30575608755748174</v>
      </c>
      <c r="I38" s="26">
        <f t="shared" si="4"/>
        <v>0.37778678507959162</v>
      </c>
      <c r="J38" s="26">
        <f t="shared" si="4"/>
        <v>0.44092398845582231</v>
      </c>
      <c r="K38" s="26">
        <f t="shared" si="4"/>
        <v>0.50537847153703142</v>
      </c>
      <c r="L38" s="26">
        <f t="shared" si="4"/>
        <v>0.56408994635364818</v>
      </c>
      <c r="M38" s="26">
        <f t="shared" si="4"/>
        <v>0.62912828588179814</v>
      </c>
      <c r="N38" s="26">
        <f t="shared" si="4"/>
        <v>0</v>
      </c>
      <c r="O38" s="26">
        <f t="shared" si="4"/>
        <v>0</v>
      </c>
      <c r="P38" s="27"/>
      <c r="Q38" s="27"/>
      <c r="R38" s="27"/>
      <c r="S38" s="56"/>
    </row>
    <row r="39" spans="2:19" ht="51.95" customHeight="1" x14ac:dyDescent="0.2">
      <c r="B39" s="55"/>
      <c r="C39" s="28" t="s">
        <v>51</v>
      </c>
      <c r="D39" s="29">
        <f t="shared" ref="D39:O39" si="5">SUM(D36*1/$Q$36)</f>
        <v>8.2750514533689062E-2</v>
      </c>
      <c r="E39" s="29">
        <f t="shared" si="5"/>
        <v>0.16955449849602652</v>
      </c>
      <c r="F39" s="29">
        <f t="shared" si="5"/>
        <v>0.26671705948136504</v>
      </c>
      <c r="G39" s="29">
        <f t="shared" si="5"/>
        <v>0.56469043932772456</v>
      </c>
      <c r="H39" s="29">
        <f t="shared" si="5"/>
        <v>0.85258206242140877</v>
      </c>
      <c r="I39" s="29">
        <f t="shared" si="5"/>
        <v>1.0155790032345688</v>
      </c>
      <c r="J39" s="29">
        <f t="shared" si="5"/>
        <v>1.2390101415366004</v>
      </c>
      <c r="K39" s="29">
        <f t="shared" si="5"/>
        <v>1.51955832065702</v>
      </c>
      <c r="L39" s="29">
        <f t="shared" si="5"/>
        <v>1.7754936576081104</v>
      </c>
      <c r="M39" s="29">
        <f t="shared" si="5"/>
        <v>2.0200094814587701</v>
      </c>
      <c r="N39" s="29">
        <f t="shared" si="5"/>
        <v>0</v>
      </c>
      <c r="O39" s="29">
        <f t="shared" si="5"/>
        <v>0</v>
      </c>
      <c r="P39" s="30"/>
      <c r="Q39" s="30"/>
      <c r="R39" s="30"/>
      <c r="S39" s="56"/>
    </row>
    <row r="40" spans="2:19" ht="51.95" customHeight="1" x14ac:dyDescent="0.2">
      <c r="B40" s="55"/>
      <c r="C40" s="31" t="s">
        <v>26</v>
      </c>
      <c r="D40" s="96" t="s">
        <v>56</v>
      </c>
      <c r="E40" s="97"/>
      <c r="F40" s="97"/>
      <c r="G40" s="97"/>
      <c r="H40" s="97"/>
      <c r="I40" s="97"/>
      <c r="J40" s="97"/>
      <c r="K40" s="97"/>
      <c r="L40" s="97"/>
      <c r="M40" s="97"/>
      <c r="N40" s="97"/>
      <c r="O40" s="97"/>
      <c r="P40" s="98"/>
      <c r="Q40" s="39">
        <v>1036468</v>
      </c>
      <c r="R40" s="32">
        <f>Q40</f>
        <v>1036468</v>
      </c>
      <c r="S40" s="56"/>
    </row>
    <row r="41" spans="2:19" ht="51.95" customHeight="1" x14ac:dyDescent="0.25">
      <c r="B41" s="55"/>
      <c r="C41" s="31" t="s">
        <v>26</v>
      </c>
      <c r="D41" s="99" t="s">
        <v>52</v>
      </c>
      <c r="E41" s="100"/>
      <c r="F41" s="100"/>
      <c r="G41" s="100"/>
      <c r="H41" s="100"/>
      <c r="I41" s="100"/>
      <c r="J41" s="100"/>
      <c r="K41" s="100"/>
      <c r="L41" s="100"/>
      <c r="M41" s="101"/>
      <c r="N41" s="102" t="s">
        <v>27</v>
      </c>
      <c r="O41" s="103"/>
      <c r="P41" s="34">
        <f>SUM(P34:P40)</f>
        <v>609385156</v>
      </c>
      <c r="Q41" s="34">
        <f>SUM(Q35+Q36+Q40)</f>
        <v>161219901</v>
      </c>
      <c r="R41" s="34">
        <f>SUM(R35+R36+R40)</f>
        <v>-448165255</v>
      </c>
      <c r="S41" s="56"/>
    </row>
    <row r="42" spans="2:19" ht="12.75" customHeight="1" x14ac:dyDescent="0.2">
      <c r="B42" s="55"/>
      <c r="C42" s="85" t="s">
        <v>53</v>
      </c>
      <c r="D42" s="86"/>
      <c r="E42" s="86"/>
      <c r="F42" s="86"/>
      <c r="G42" s="86"/>
      <c r="H42" s="86"/>
      <c r="I42" s="86"/>
      <c r="J42" s="86"/>
      <c r="K42" s="86"/>
      <c r="L42" s="86"/>
      <c r="M42" s="86"/>
      <c r="N42" s="86"/>
      <c r="O42" s="86"/>
      <c r="P42" s="86"/>
      <c r="Q42" s="86"/>
      <c r="R42" s="87"/>
      <c r="S42" s="56"/>
    </row>
    <row r="43" spans="2:19" x14ac:dyDescent="0.2">
      <c r="B43" s="55"/>
      <c r="C43" s="88"/>
      <c r="D43" s="89"/>
      <c r="E43" s="89"/>
      <c r="F43" s="89"/>
      <c r="G43" s="89"/>
      <c r="H43" s="89"/>
      <c r="I43" s="89"/>
      <c r="J43" s="89"/>
      <c r="K43" s="89"/>
      <c r="L43" s="89"/>
      <c r="M43" s="89"/>
      <c r="N43" s="89"/>
      <c r="O43" s="89"/>
      <c r="P43" s="89"/>
      <c r="Q43" s="89"/>
      <c r="R43" s="90"/>
      <c r="S43" s="56"/>
    </row>
    <row r="44" spans="2:19" x14ac:dyDescent="0.2">
      <c r="B44" s="55"/>
      <c r="C44" s="88"/>
      <c r="D44" s="89"/>
      <c r="E44" s="89"/>
      <c r="F44" s="89"/>
      <c r="G44" s="89"/>
      <c r="H44" s="89"/>
      <c r="I44" s="89"/>
      <c r="J44" s="89"/>
      <c r="K44" s="89"/>
      <c r="L44" s="89"/>
      <c r="M44" s="89"/>
      <c r="N44" s="89"/>
      <c r="O44" s="89"/>
      <c r="P44" s="89"/>
      <c r="Q44" s="89"/>
      <c r="R44" s="90"/>
      <c r="S44" s="56"/>
    </row>
    <row r="45" spans="2:19" x14ac:dyDescent="0.2">
      <c r="B45" s="55"/>
      <c r="C45" s="88"/>
      <c r="D45" s="89"/>
      <c r="E45" s="89"/>
      <c r="F45" s="89"/>
      <c r="G45" s="89"/>
      <c r="H45" s="89"/>
      <c r="I45" s="89"/>
      <c r="J45" s="89"/>
      <c r="K45" s="89"/>
      <c r="L45" s="89"/>
      <c r="M45" s="89"/>
      <c r="N45" s="89"/>
      <c r="O45" s="89"/>
      <c r="P45" s="89"/>
      <c r="Q45" s="89"/>
      <c r="R45" s="90"/>
      <c r="S45" s="56"/>
    </row>
    <row r="46" spans="2:19" x14ac:dyDescent="0.2">
      <c r="B46" s="55"/>
      <c r="C46" s="91"/>
      <c r="D46" s="92"/>
      <c r="E46" s="92"/>
      <c r="F46" s="92"/>
      <c r="G46" s="92"/>
      <c r="H46" s="92"/>
      <c r="I46" s="92"/>
      <c r="J46" s="92"/>
      <c r="K46" s="92"/>
      <c r="L46" s="92"/>
      <c r="M46" s="92"/>
      <c r="N46" s="92"/>
      <c r="O46" s="92"/>
      <c r="P46" s="92"/>
      <c r="Q46" s="92"/>
      <c r="R46" s="93"/>
      <c r="S46" s="56"/>
    </row>
    <row r="47" spans="2:19" ht="7.5" customHeight="1" thickBot="1" x14ac:dyDescent="0.25">
      <c r="B47" s="58"/>
      <c r="C47" s="59"/>
      <c r="D47" s="59"/>
      <c r="E47" s="59"/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  <c r="S47" s="60"/>
    </row>
    <row r="48" spans="2:19" ht="6" customHeight="1" thickTop="1" x14ac:dyDescent="0.2">
      <c r="C48" s="49"/>
      <c r="D48" s="49"/>
      <c r="E48" s="49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</row>
    <row r="49" spans="2:19" x14ac:dyDescent="0.2"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49"/>
    </row>
    <row r="50" spans="2:19" ht="15" x14ac:dyDescent="0.25">
      <c r="C50" s="108" t="s">
        <v>47</v>
      </c>
      <c r="D50" s="108"/>
      <c r="E50" s="108"/>
      <c r="F50" s="108"/>
      <c r="G50" s="108"/>
      <c r="H50" s="108"/>
      <c r="I50" s="108"/>
      <c r="J50" s="108"/>
      <c r="K50" s="108"/>
      <c r="L50" s="108"/>
      <c r="M50" s="108"/>
      <c r="N50" s="108"/>
      <c r="O50" s="108"/>
      <c r="P50" s="108"/>
      <c r="Q50" s="108"/>
      <c r="R50" s="108"/>
    </row>
    <row r="51" spans="2:19" ht="15.75" thickBot="1" x14ac:dyDescent="0.3">
      <c r="O51" s="15" t="s">
        <v>0</v>
      </c>
      <c r="P51" s="109" t="str">
        <f>$P$2</f>
        <v>31  DE ENERO  DEL 2025</v>
      </c>
      <c r="Q51" s="109"/>
      <c r="R51" s="109"/>
    </row>
    <row r="52" spans="2:19" ht="13.5" thickTop="1" x14ac:dyDescent="0.2">
      <c r="B52" s="52"/>
      <c r="C52" s="53"/>
      <c r="D52" s="53"/>
      <c r="E52" s="53"/>
      <c r="F52" s="53"/>
      <c r="G52" s="53"/>
      <c r="H52" s="53"/>
      <c r="I52" s="53"/>
      <c r="J52" s="53"/>
      <c r="K52" s="53"/>
      <c r="L52" s="53"/>
      <c r="M52" s="53"/>
      <c r="N52" s="53"/>
      <c r="O52" s="53"/>
      <c r="P52" s="53"/>
      <c r="Q52" s="53"/>
      <c r="R52" s="53"/>
      <c r="S52" s="54"/>
    </row>
    <row r="53" spans="2:19" x14ac:dyDescent="0.2">
      <c r="B53" s="55"/>
      <c r="C53" s="47" t="s">
        <v>1</v>
      </c>
      <c r="D53" s="51" t="s">
        <v>29</v>
      </c>
      <c r="E53" s="46"/>
      <c r="F53" s="16"/>
      <c r="G53" s="16"/>
      <c r="H53" s="16"/>
      <c r="I53" s="16"/>
      <c r="J53" s="16"/>
      <c r="L53" s="16"/>
      <c r="M53" s="16"/>
      <c r="S53" s="56"/>
    </row>
    <row r="54" spans="2:19" x14ac:dyDescent="0.2">
      <c r="B54" s="55"/>
      <c r="C54" s="47" t="s">
        <v>2</v>
      </c>
      <c r="D54" s="47" t="s">
        <v>3</v>
      </c>
      <c r="E54" s="48"/>
      <c r="S54" s="56"/>
    </row>
    <row r="55" spans="2:19" x14ac:dyDescent="0.2">
      <c r="B55" s="55"/>
      <c r="C55" s="47" t="s">
        <v>4</v>
      </c>
      <c r="D55" s="47" t="s">
        <v>3</v>
      </c>
      <c r="E55" s="48"/>
      <c r="S55" s="56"/>
    </row>
    <row r="56" spans="2:19" x14ac:dyDescent="0.2">
      <c r="B56" s="55"/>
      <c r="C56" s="47" t="s">
        <v>5</v>
      </c>
      <c r="D56" s="47" t="s">
        <v>6</v>
      </c>
      <c r="E56" s="48"/>
      <c r="S56" s="56"/>
    </row>
    <row r="57" spans="2:19" x14ac:dyDescent="0.2">
      <c r="B57" s="55"/>
      <c r="C57" s="47" t="s">
        <v>7</v>
      </c>
      <c r="D57" s="45" t="s">
        <v>8</v>
      </c>
      <c r="E57" s="4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56"/>
    </row>
    <row r="58" spans="2:19" ht="12.75" customHeight="1" x14ac:dyDescent="0.2">
      <c r="B58" s="55"/>
      <c r="C58" s="95" t="s">
        <v>9</v>
      </c>
      <c r="D58" s="105" t="s">
        <v>10</v>
      </c>
      <c r="E58" s="106"/>
      <c r="F58" s="106"/>
      <c r="G58" s="106"/>
      <c r="H58" s="106"/>
      <c r="I58" s="106"/>
      <c r="J58" s="106"/>
      <c r="K58" s="106"/>
      <c r="L58" s="106"/>
      <c r="M58" s="106"/>
      <c r="N58" s="106"/>
      <c r="O58" s="107"/>
      <c r="P58" s="94" t="s">
        <v>11</v>
      </c>
      <c r="Q58" s="94" t="s">
        <v>12</v>
      </c>
      <c r="R58" s="94" t="s">
        <v>13</v>
      </c>
      <c r="S58" s="56"/>
    </row>
    <row r="59" spans="2:19" x14ac:dyDescent="0.2">
      <c r="B59" s="55"/>
      <c r="C59" s="104"/>
      <c r="D59" s="82" t="s">
        <v>14</v>
      </c>
      <c r="E59" s="82" t="s">
        <v>15</v>
      </c>
      <c r="F59" s="82" t="s">
        <v>16</v>
      </c>
      <c r="G59" s="82" t="s">
        <v>17</v>
      </c>
      <c r="H59" s="82" t="s">
        <v>18</v>
      </c>
      <c r="I59" s="82" t="s">
        <v>19</v>
      </c>
      <c r="J59" s="82" t="s">
        <v>20</v>
      </c>
      <c r="K59" s="82" t="s">
        <v>21</v>
      </c>
      <c r="L59" s="82" t="s">
        <v>22</v>
      </c>
      <c r="M59" s="82" t="s">
        <v>23</v>
      </c>
      <c r="N59" s="82" t="s">
        <v>24</v>
      </c>
      <c r="O59" s="82" t="s">
        <v>25</v>
      </c>
      <c r="P59" s="95"/>
      <c r="Q59" s="95"/>
      <c r="R59" s="95"/>
      <c r="S59" s="56"/>
    </row>
    <row r="60" spans="2:19" ht="51.95" customHeight="1" x14ac:dyDescent="0.2">
      <c r="B60" s="55"/>
      <c r="C60" s="17" t="s">
        <v>55</v>
      </c>
      <c r="D60" s="18">
        <v>2864910</v>
      </c>
      <c r="E60" s="35">
        <v>5548871</v>
      </c>
      <c r="F60" s="35">
        <v>8450579</v>
      </c>
      <c r="G60" s="35">
        <v>10821654</v>
      </c>
      <c r="H60" s="35">
        <v>13446207</v>
      </c>
      <c r="I60" s="35">
        <v>16101681</v>
      </c>
      <c r="J60" s="35">
        <v>18940920</v>
      </c>
      <c r="K60" s="35">
        <v>21340649</v>
      </c>
      <c r="L60" s="35">
        <v>23590893</v>
      </c>
      <c r="M60" s="35">
        <v>25965574</v>
      </c>
      <c r="N60" s="35"/>
      <c r="O60" s="35"/>
      <c r="P60" s="40">
        <f>SUM(D60:O60)</f>
        <v>147071938</v>
      </c>
      <c r="Q60" s="19">
        <v>49587896</v>
      </c>
      <c r="R60" s="19">
        <f>SUM(Q60-P60)</f>
        <v>-97484042</v>
      </c>
      <c r="S60" s="56"/>
    </row>
    <row r="61" spans="2:19" ht="51.95" customHeight="1" thickBot="1" x14ac:dyDescent="0.25">
      <c r="B61" s="55"/>
      <c r="C61" s="36">
        <v>4000</v>
      </c>
      <c r="D61" s="41">
        <f>104502+376392</f>
        <v>480894</v>
      </c>
      <c r="E61" s="41">
        <f>153682+381400</f>
        <v>535082</v>
      </c>
      <c r="F61" s="41">
        <v>830428</v>
      </c>
      <c r="G61" s="41">
        <f>517909+773082</f>
        <v>1290991</v>
      </c>
      <c r="H61" s="41">
        <f>748972+1067614</f>
        <v>1816586</v>
      </c>
      <c r="I61" s="41">
        <f>854695+1260651</f>
        <v>2115346</v>
      </c>
      <c r="J61" s="41">
        <f>964750+1576102</f>
        <v>2540852</v>
      </c>
      <c r="K61" s="41">
        <f>1225098+1846385</f>
        <v>3071483</v>
      </c>
      <c r="L61" s="41">
        <f>1476799+2072468</f>
        <v>3549267</v>
      </c>
      <c r="M61" s="41">
        <f>1724270+2352792</f>
        <v>4077062</v>
      </c>
      <c r="N61" s="41"/>
      <c r="O61" s="41"/>
      <c r="P61" s="42">
        <f>SUM(D61:O61)</f>
        <v>20307991</v>
      </c>
      <c r="Q61" s="42">
        <f>591989+1254132</f>
        <v>1846121</v>
      </c>
      <c r="R61" s="42">
        <f>SUM(Q61-P61)</f>
        <v>-18461870</v>
      </c>
      <c r="S61" s="56"/>
    </row>
    <row r="62" spans="2:19" ht="6" customHeight="1" thickTop="1" thickBot="1" x14ac:dyDescent="0.25">
      <c r="B62" s="55"/>
      <c r="C62" s="22"/>
      <c r="D62" s="23"/>
      <c r="E62" s="23"/>
      <c r="F62" s="23"/>
      <c r="G62" s="23"/>
      <c r="H62" s="23"/>
      <c r="I62" s="23"/>
      <c r="J62" s="23"/>
      <c r="K62" s="23"/>
      <c r="L62" s="23"/>
      <c r="M62" s="23"/>
      <c r="N62" s="23"/>
      <c r="O62" s="23"/>
      <c r="P62" s="23"/>
      <c r="Q62" s="23"/>
      <c r="R62" s="24"/>
      <c r="S62" s="56"/>
    </row>
    <row r="63" spans="2:19" ht="51.95" customHeight="1" thickTop="1" x14ac:dyDescent="0.2">
      <c r="B63" s="55"/>
      <c r="C63" s="25" t="s">
        <v>50</v>
      </c>
      <c r="D63" s="26">
        <f>SUM(D60*1/$Q$35)</f>
        <v>1.9025639498229316E-2</v>
      </c>
      <c r="E63" s="26">
        <f t="shared" ref="E63:O63" si="6">SUM(E60*1/$Q$35)</f>
        <v>3.68496110761522E-2</v>
      </c>
      <c r="F63" s="26">
        <f t="shared" si="6"/>
        <v>5.6119623166279983E-2</v>
      </c>
      <c r="G63" s="26">
        <f t="shared" si="6"/>
        <v>7.1865743698256226E-2</v>
      </c>
      <c r="H63" s="26">
        <f t="shared" si="6"/>
        <v>8.9295191472181498E-2</v>
      </c>
      <c r="I63" s="26">
        <f t="shared" si="6"/>
        <v>0.10692998314833223</v>
      </c>
      <c r="J63" s="26">
        <f t="shared" si="6"/>
        <v>0.12578514357686685</v>
      </c>
      <c r="K63" s="26">
        <f t="shared" si="6"/>
        <v>0.14172155304433576</v>
      </c>
      <c r="L63" s="26">
        <f t="shared" si="6"/>
        <v>0.15666524451354544</v>
      </c>
      <c r="M63" s="26">
        <f t="shared" si="6"/>
        <v>0.17243531220477995</v>
      </c>
      <c r="N63" s="26">
        <f t="shared" si="6"/>
        <v>0</v>
      </c>
      <c r="O63" s="26">
        <f t="shared" si="6"/>
        <v>0</v>
      </c>
      <c r="P63" s="43"/>
      <c r="Q63" s="43"/>
      <c r="R63" s="43"/>
      <c r="S63" s="56"/>
    </row>
    <row r="64" spans="2:19" ht="51.95" customHeight="1" x14ac:dyDescent="0.2">
      <c r="B64" s="55"/>
      <c r="C64" s="28" t="s">
        <v>51</v>
      </c>
      <c r="D64" s="29">
        <f t="shared" ref="D64:O64" si="7">SUM(D61*1/$Q$36)</f>
        <v>5.0083223129427118E-2</v>
      </c>
      <c r="E64" s="29">
        <f t="shared" si="7"/>
        <v>5.5726690702192418E-2</v>
      </c>
      <c r="F64" s="29">
        <f t="shared" si="7"/>
        <v>8.6485817699792272E-2</v>
      </c>
      <c r="G64" s="29">
        <f t="shared" si="7"/>
        <v>0.13445164695563314</v>
      </c>
      <c r="H64" s="29">
        <f t="shared" si="7"/>
        <v>0.18919030383367955</v>
      </c>
      <c r="I64" s="29">
        <f t="shared" si="7"/>
        <v>0.22030498553515149</v>
      </c>
      <c r="J64" s="29">
        <f t="shared" si="7"/>
        <v>0.26461976580046986</v>
      </c>
      <c r="K64" s="29">
        <f t="shared" si="7"/>
        <v>0.31988290231785427</v>
      </c>
      <c r="L64" s="29">
        <f t="shared" si="7"/>
        <v>0.36964223115054962</v>
      </c>
      <c r="M64" s="29">
        <f t="shared" si="7"/>
        <v>0.42461000939605897</v>
      </c>
      <c r="N64" s="29">
        <f t="shared" si="7"/>
        <v>0</v>
      </c>
      <c r="O64" s="29">
        <f t="shared" si="7"/>
        <v>0</v>
      </c>
      <c r="P64" s="44"/>
      <c r="Q64" s="44"/>
      <c r="R64" s="44"/>
      <c r="S64" s="56"/>
    </row>
    <row r="65" spans="2:19" ht="51.95" customHeight="1" x14ac:dyDescent="0.2">
      <c r="B65" s="55"/>
      <c r="C65" s="31" t="s">
        <v>26</v>
      </c>
      <c r="D65" s="96" t="s">
        <v>56</v>
      </c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98"/>
      <c r="Q65" s="39">
        <v>0</v>
      </c>
      <c r="R65" s="32">
        <f>Q65</f>
        <v>0</v>
      </c>
      <c r="S65" s="56"/>
    </row>
    <row r="66" spans="2:19" ht="51.95" customHeight="1" x14ac:dyDescent="0.25">
      <c r="B66" s="55"/>
      <c r="C66" s="33" t="s">
        <v>26</v>
      </c>
      <c r="D66" s="99" t="s">
        <v>28</v>
      </c>
      <c r="E66" s="100"/>
      <c r="F66" s="100"/>
      <c r="G66" s="100"/>
      <c r="H66" s="100"/>
      <c r="I66" s="100"/>
      <c r="J66" s="100"/>
      <c r="K66" s="100"/>
      <c r="L66" s="100"/>
      <c r="M66" s="101"/>
      <c r="N66" s="102" t="s">
        <v>27</v>
      </c>
      <c r="O66" s="103"/>
      <c r="P66" s="34">
        <f>SUM(P59:P65)</f>
        <v>167379929</v>
      </c>
      <c r="Q66" s="34">
        <f>SUM(Q60+Q61+Q65)</f>
        <v>51434017</v>
      </c>
      <c r="R66" s="34">
        <f>SUM(R60+R61+R65)</f>
        <v>-115945912</v>
      </c>
      <c r="S66" s="56"/>
    </row>
    <row r="67" spans="2:19" ht="12.75" customHeight="1" x14ac:dyDescent="0.2">
      <c r="B67" s="55"/>
      <c r="C67" s="85" t="s">
        <v>53</v>
      </c>
      <c r="D67" s="86"/>
      <c r="E67" s="86"/>
      <c r="F67" s="86"/>
      <c r="G67" s="86"/>
      <c r="H67" s="86"/>
      <c r="I67" s="86"/>
      <c r="J67" s="86"/>
      <c r="K67" s="86"/>
      <c r="L67" s="86"/>
      <c r="M67" s="86"/>
      <c r="N67" s="86"/>
      <c r="O67" s="86"/>
      <c r="P67" s="86"/>
      <c r="Q67" s="86"/>
      <c r="R67" s="87"/>
      <c r="S67" s="56"/>
    </row>
    <row r="68" spans="2:19" x14ac:dyDescent="0.2">
      <c r="B68" s="55"/>
      <c r="C68" s="88"/>
      <c r="D68" s="89"/>
      <c r="E68" s="89"/>
      <c r="F68" s="89"/>
      <c r="G68" s="89"/>
      <c r="H68" s="89"/>
      <c r="I68" s="89"/>
      <c r="J68" s="89"/>
      <c r="K68" s="89"/>
      <c r="L68" s="89"/>
      <c r="M68" s="89"/>
      <c r="N68" s="89"/>
      <c r="O68" s="89"/>
      <c r="P68" s="89"/>
      <c r="Q68" s="89"/>
      <c r="R68" s="90"/>
      <c r="S68" s="56"/>
    </row>
    <row r="69" spans="2:19" x14ac:dyDescent="0.2">
      <c r="B69" s="55"/>
      <c r="C69" s="88"/>
      <c r="D69" s="89"/>
      <c r="E69" s="89"/>
      <c r="F69" s="89"/>
      <c r="G69" s="89"/>
      <c r="H69" s="89"/>
      <c r="I69" s="89"/>
      <c r="J69" s="89"/>
      <c r="K69" s="89"/>
      <c r="L69" s="89"/>
      <c r="M69" s="89"/>
      <c r="N69" s="89"/>
      <c r="O69" s="89"/>
      <c r="P69" s="89"/>
      <c r="Q69" s="89"/>
      <c r="R69" s="90"/>
      <c r="S69" s="56"/>
    </row>
    <row r="70" spans="2:19" x14ac:dyDescent="0.2">
      <c r="B70" s="55"/>
      <c r="C70" s="88"/>
      <c r="D70" s="89"/>
      <c r="E70" s="89"/>
      <c r="F70" s="89"/>
      <c r="G70" s="89"/>
      <c r="H70" s="89"/>
      <c r="I70" s="89"/>
      <c r="J70" s="89"/>
      <c r="K70" s="89"/>
      <c r="L70" s="89"/>
      <c r="M70" s="89"/>
      <c r="N70" s="89"/>
      <c r="O70" s="89"/>
      <c r="P70" s="89"/>
      <c r="Q70" s="89"/>
      <c r="R70" s="90"/>
      <c r="S70" s="56"/>
    </row>
    <row r="71" spans="2:19" ht="3.75" customHeight="1" x14ac:dyDescent="0.2">
      <c r="B71" s="55"/>
      <c r="C71" s="91"/>
      <c r="D71" s="92"/>
      <c r="E71" s="92"/>
      <c r="F71" s="92"/>
      <c r="G71" s="92"/>
      <c r="H71" s="92"/>
      <c r="I71" s="92"/>
      <c r="J71" s="92"/>
      <c r="K71" s="92"/>
      <c r="L71" s="92"/>
      <c r="M71" s="92"/>
      <c r="N71" s="92"/>
      <c r="O71" s="92"/>
      <c r="P71" s="92"/>
      <c r="Q71" s="92"/>
      <c r="R71" s="93"/>
      <c r="S71" s="56"/>
    </row>
    <row r="72" spans="2:19" ht="9.75" customHeight="1" thickBot="1" x14ac:dyDescent="0.25">
      <c r="B72" s="58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0"/>
    </row>
    <row r="73" spans="2:19" ht="9" customHeight="1" thickTop="1" x14ac:dyDescent="0.2"/>
  </sheetData>
  <mergeCells count="33">
    <mergeCell ref="D16:P16"/>
    <mergeCell ref="C1:R1"/>
    <mergeCell ref="P2:R2"/>
    <mergeCell ref="P26:R26"/>
    <mergeCell ref="N41:O41"/>
    <mergeCell ref="C9:C10"/>
    <mergeCell ref="D9:O9"/>
    <mergeCell ref="P9:P10"/>
    <mergeCell ref="Q9:Q10"/>
    <mergeCell ref="R9:R10"/>
    <mergeCell ref="C42:R46"/>
    <mergeCell ref="D17:M17"/>
    <mergeCell ref="N17:O17"/>
    <mergeCell ref="C25:R25"/>
    <mergeCell ref="P51:R51"/>
    <mergeCell ref="C18:R22"/>
    <mergeCell ref="C50:R50"/>
    <mergeCell ref="Q33:Q34"/>
    <mergeCell ref="R33:R34"/>
    <mergeCell ref="D41:M41"/>
    <mergeCell ref="C33:C34"/>
    <mergeCell ref="D33:O33"/>
    <mergeCell ref="P33:P34"/>
    <mergeCell ref="D40:P40"/>
    <mergeCell ref="C67:R71"/>
    <mergeCell ref="R58:R59"/>
    <mergeCell ref="D65:P65"/>
    <mergeCell ref="D66:M66"/>
    <mergeCell ref="N66:O66"/>
    <mergeCell ref="C58:C59"/>
    <mergeCell ref="D58:O58"/>
    <mergeCell ref="P58:P59"/>
    <mergeCell ref="Q58:Q59"/>
  </mergeCells>
  <phoneticPr fontId="1" type="noConversion"/>
  <pageMargins left="0.15748031496062992" right="0" top="0" bottom="0.19685039370078741" header="0" footer="0"/>
  <pageSetup scale="73" fitToHeight="0" orientation="landscape" horizontalDpi="4294967295" verticalDpi="4294967295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I48"/>
  <sheetViews>
    <sheetView showGridLines="0" topLeftCell="A30" zoomScale="75" workbookViewId="0">
      <selection activeCell="A45" sqref="A45:F45"/>
    </sheetView>
  </sheetViews>
  <sheetFormatPr baseColWidth="10" defaultRowHeight="13.5" x14ac:dyDescent="0.25"/>
  <cols>
    <col min="1" max="1" width="23.42578125" style="2" customWidth="1"/>
    <col min="2" max="2" width="14" style="2" customWidth="1"/>
    <col min="3" max="3" width="23.7109375" style="2" customWidth="1"/>
    <col min="4" max="4" width="9.42578125" style="2" customWidth="1"/>
    <col min="5" max="5" width="10.28515625" style="2" customWidth="1"/>
    <col min="6" max="6" width="18" style="2" customWidth="1"/>
    <col min="7" max="7" width="19.140625" style="2" customWidth="1"/>
    <col min="8" max="8" width="15.5703125" style="2" bestFit="1" customWidth="1"/>
    <col min="9" max="9" width="19.140625" style="2" customWidth="1"/>
    <col min="10" max="10" width="2.85546875" style="2" customWidth="1"/>
    <col min="11" max="16384" width="11.42578125" style="2"/>
  </cols>
  <sheetData>
    <row r="1" spans="1:9" s="1" customFormat="1" ht="27" customHeight="1" x14ac:dyDescent="0.2"/>
    <row r="2" spans="1:9" ht="27" x14ac:dyDescent="0.25">
      <c r="A2" s="122" t="s">
        <v>30</v>
      </c>
      <c r="B2" s="122"/>
      <c r="C2" s="122"/>
      <c r="D2" s="122"/>
      <c r="E2" s="122"/>
      <c r="F2" s="122"/>
      <c r="G2" s="122"/>
      <c r="H2" s="122"/>
      <c r="I2" s="122"/>
    </row>
    <row r="3" spans="1:9" ht="37.5" customHeight="1" x14ac:dyDescent="0.35">
      <c r="A3" s="74" t="s">
        <v>1</v>
      </c>
      <c r="B3" s="130" t="s">
        <v>57</v>
      </c>
      <c r="C3" s="130"/>
      <c r="D3" s="130"/>
      <c r="E3" s="130"/>
      <c r="F3" s="130"/>
      <c r="G3" s="130"/>
      <c r="H3" s="130"/>
      <c r="I3" s="130"/>
    </row>
    <row r="4" spans="1:9" ht="16.5" x14ac:dyDescent="0.3">
      <c r="A4" s="74" t="s">
        <v>2</v>
      </c>
      <c r="B4" s="84" t="s">
        <v>3</v>
      </c>
      <c r="C4" s="76"/>
      <c r="D4" s="76"/>
      <c r="E4" s="76"/>
      <c r="F4" s="76"/>
      <c r="G4" s="76"/>
      <c r="H4" s="76"/>
      <c r="I4" s="76"/>
    </row>
    <row r="5" spans="1:9" ht="16.5" x14ac:dyDescent="0.3">
      <c r="A5" s="74" t="s">
        <v>4</v>
      </c>
      <c r="B5" s="84" t="s">
        <v>3</v>
      </c>
      <c r="C5" s="76"/>
      <c r="D5" s="76"/>
      <c r="E5" s="76"/>
      <c r="F5" s="76"/>
      <c r="G5" s="76"/>
      <c r="H5" s="76"/>
      <c r="I5" s="76"/>
    </row>
    <row r="6" spans="1:9" ht="19.5" x14ac:dyDescent="0.35">
      <c r="A6" s="79" t="s">
        <v>5</v>
      </c>
      <c r="B6" s="80" t="s">
        <v>6</v>
      </c>
      <c r="C6" s="76"/>
      <c r="D6" s="81"/>
      <c r="E6" s="81"/>
      <c r="F6" s="81"/>
      <c r="G6" s="81"/>
      <c r="H6" s="81"/>
      <c r="I6" s="81"/>
    </row>
    <row r="7" spans="1:9" ht="23.25" customHeight="1" x14ac:dyDescent="0.25">
      <c r="A7" s="126" t="s">
        <v>31</v>
      </c>
      <c r="B7" s="126" t="s">
        <v>32</v>
      </c>
      <c r="C7" s="126" t="s">
        <v>33</v>
      </c>
      <c r="D7" s="128" t="s">
        <v>61</v>
      </c>
      <c r="E7" s="128"/>
      <c r="F7" s="129" t="s">
        <v>34</v>
      </c>
      <c r="G7" s="129" t="s">
        <v>35</v>
      </c>
      <c r="H7" s="129"/>
      <c r="I7" s="129" t="s">
        <v>36</v>
      </c>
    </row>
    <row r="8" spans="1:9" ht="40.5" x14ac:dyDescent="0.25">
      <c r="A8" s="127"/>
      <c r="B8" s="127"/>
      <c r="C8" s="127"/>
      <c r="D8" s="64" t="s">
        <v>37</v>
      </c>
      <c r="E8" s="64" t="s">
        <v>38</v>
      </c>
      <c r="F8" s="126"/>
      <c r="G8" s="65">
        <v>4000</v>
      </c>
      <c r="H8" s="65">
        <v>6000</v>
      </c>
      <c r="I8" s="126"/>
    </row>
    <row r="9" spans="1:9" ht="125.1" customHeight="1" x14ac:dyDescent="0.25">
      <c r="A9" s="3" t="s">
        <v>39</v>
      </c>
      <c r="B9" s="3" t="s">
        <v>3</v>
      </c>
      <c r="C9" s="4" t="s">
        <v>40</v>
      </c>
      <c r="D9" s="4" t="s">
        <v>41</v>
      </c>
      <c r="E9" s="4">
        <f>SUM(E25+E41)</f>
        <v>626</v>
      </c>
      <c r="F9" s="4" t="s">
        <v>42</v>
      </c>
      <c r="G9" s="5">
        <f>SUM(G25+G41)</f>
        <v>211617450</v>
      </c>
      <c r="H9" s="5">
        <f>SUM(H25+H41)</f>
        <v>0</v>
      </c>
      <c r="I9" s="5">
        <f>SUM(G9:H9)</f>
        <v>211617450</v>
      </c>
    </row>
    <row r="10" spans="1:9" ht="12" customHeight="1" x14ac:dyDescent="0.25">
      <c r="A10" s="66"/>
      <c r="B10" s="67"/>
      <c r="C10" s="67"/>
      <c r="D10" s="67"/>
      <c r="E10" s="67"/>
      <c r="F10" s="67"/>
      <c r="G10" s="67"/>
      <c r="H10" s="67"/>
      <c r="I10" s="68"/>
    </row>
    <row r="11" spans="1:9" ht="125.1" customHeight="1" x14ac:dyDescent="0.25">
      <c r="A11" s="112" t="s">
        <v>56</v>
      </c>
      <c r="B11" s="113"/>
      <c r="C11" s="113"/>
      <c r="D11" s="113"/>
      <c r="E11" s="113"/>
      <c r="F11" s="114"/>
      <c r="G11" s="83">
        <f>G27+G43</f>
        <v>10885012</v>
      </c>
      <c r="H11" s="6"/>
      <c r="I11" s="83">
        <f>G11</f>
        <v>10885012</v>
      </c>
    </row>
    <row r="12" spans="1:9" ht="12" customHeight="1" x14ac:dyDescent="0.25">
      <c r="A12" s="66"/>
      <c r="B12" s="67"/>
      <c r="C12" s="67"/>
      <c r="D12" s="67"/>
      <c r="E12" s="67"/>
      <c r="F12" s="67"/>
      <c r="G12" s="67"/>
      <c r="H12" s="67"/>
      <c r="I12" s="68"/>
    </row>
    <row r="13" spans="1:9" ht="111.75" customHeight="1" x14ac:dyDescent="0.25">
      <c r="A13" s="112" t="s">
        <v>43</v>
      </c>
      <c r="B13" s="113"/>
      <c r="C13" s="113"/>
      <c r="D13" s="113"/>
      <c r="E13" s="113"/>
      <c r="F13" s="114"/>
      <c r="G13" s="7">
        <f>SUM(G9:G12)</f>
        <v>222502462</v>
      </c>
      <c r="H13" s="7">
        <f>SUM(H9:H12)</f>
        <v>0</v>
      </c>
      <c r="I13" s="7">
        <f>SUM(I9:I12)</f>
        <v>222502462</v>
      </c>
    </row>
    <row r="14" spans="1:9" ht="12" customHeight="1" x14ac:dyDescent="0.25">
      <c r="A14" s="66"/>
      <c r="B14" s="67"/>
      <c r="C14" s="67"/>
      <c r="D14" s="67"/>
      <c r="E14" s="67"/>
      <c r="F14" s="67"/>
      <c r="G14" s="67"/>
      <c r="H14" s="67"/>
      <c r="I14" s="68"/>
    </row>
    <row r="15" spans="1:9" ht="32.25" customHeight="1" x14ac:dyDescent="0.25">
      <c r="A15" s="123" t="s">
        <v>44</v>
      </c>
      <c r="B15" s="124"/>
      <c r="C15" s="124"/>
      <c r="D15" s="124"/>
      <c r="E15" s="124"/>
      <c r="F15" s="125"/>
      <c r="G15" s="69">
        <f>G13/I13</f>
        <v>1</v>
      </c>
      <c r="H15" s="69">
        <f>H13/I13</f>
        <v>0</v>
      </c>
      <c r="I15" s="69">
        <f>I13/I13</f>
        <v>1</v>
      </c>
    </row>
    <row r="16" spans="1:9" x14ac:dyDescent="0.25">
      <c r="A16" s="8"/>
      <c r="B16" s="9"/>
      <c r="C16" s="10"/>
      <c r="D16" s="10"/>
      <c r="E16" s="10"/>
      <c r="F16" s="11"/>
      <c r="G16" s="12"/>
      <c r="H16" s="12"/>
      <c r="I16" s="13"/>
    </row>
    <row r="17" spans="1:9" s="1" customFormat="1" ht="27" customHeight="1" x14ac:dyDescent="0.2"/>
    <row r="18" spans="1:9" ht="27" x14ac:dyDescent="0.25">
      <c r="A18" s="122" t="s">
        <v>45</v>
      </c>
      <c r="B18" s="122"/>
      <c r="C18" s="122"/>
      <c r="D18" s="122"/>
      <c r="E18" s="122"/>
      <c r="F18" s="122"/>
      <c r="G18" s="122"/>
      <c r="H18" s="122"/>
      <c r="I18" s="122"/>
    </row>
    <row r="19" spans="1:9" ht="19.5" x14ac:dyDescent="0.35">
      <c r="A19" s="74" t="s">
        <v>1</v>
      </c>
      <c r="B19" s="75" t="s">
        <v>46</v>
      </c>
      <c r="C19" s="76"/>
      <c r="D19" s="77"/>
      <c r="E19" s="77"/>
      <c r="F19" s="77"/>
      <c r="G19" s="77"/>
      <c r="H19" s="77"/>
      <c r="I19" s="76"/>
    </row>
    <row r="20" spans="1:9" ht="15.75" x14ac:dyDescent="0.3">
      <c r="A20" s="74" t="s">
        <v>2</v>
      </c>
      <c r="B20" s="74" t="s">
        <v>3</v>
      </c>
      <c r="C20" s="76"/>
      <c r="D20" s="76"/>
      <c r="E20" s="76"/>
      <c r="F20" s="76"/>
      <c r="G20" s="76"/>
      <c r="H20" s="76"/>
      <c r="I20" s="76"/>
    </row>
    <row r="21" spans="1:9" ht="15.75" x14ac:dyDescent="0.3">
      <c r="A21" s="74" t="s">
        <v>4</v>
      </c>
      <c r="B21" s="74" t="s">
        <v>3</v>
      </c>
      <c r="C21" s="76"/>
      <c r="D21" s="76"/>
      <c r="E21" s="76"/>
      <c r="F21" s="76"/>
      <c r="G21" s="76"/>
      <c r="H21" s="76"/>
      <c r="I21" s="76"/>
    </row>
    <row r="22" spans="1:9" ht="19.5" x14ac:dyDescent="0.35">
      <c r="A22" s="79" t="s">
        <v>5</v>
      </c>
      <c r="B22" s="80" t="s">
        <v>6</v>
      </c>
      <c r="C22" s="76"/>
      <c r="D22" s="81"/>
      <c r="E22" s="81"/>
      <c r="F22" s="81"/>
      <c r="G22" s="81"/>
      <c r="H22" s="81"/>
      <c r="I22" s="81"/>
    </row>
    <row r="23" spans="1:9" ht="23.25" customHeight="1" x14ac:dyDescent="0.25">
      <c r="A23" s="118" t="s">
        <v>31</v>
      </c>
      <c r="B23" s="118" t="s">
        <v>32</v>
      </c>
      <c r="C23" s="118" t="s">
        <v>33</v>
      </c>
      <c r="D23" s="120" t="str">
        <f>D7</f>
        <v>META 2025</v>
      </c>
      <c r="E23" s="120"/>
      <c r="F23" s="121" t="s">
        <v>34</v>
      </c>
      <c r="G23" s="121" t="s">
        <v>35</v>
      </c>
      <c r="H23" s="121"/>
      <c r="I23" s="121" t="s">
        <v>36</v>
      </c>
    </row>
    <row r="24" spans="1:9" ht="40.5" x14ac:dyDescent="0.25">
      <c r="A24" s="119"/>
      <c r="B24" s="119"/>
      <c r="C24" s="119"/>
      <c r="D24" s="62" t="s">
        <v>37</v>
      </c>
      <c r="E24" s="62" t="s">
        <v>38</v>
      </c>
      <c r="F24" s="118"/>
      <c r="G24" s="63">
        <v>4000</v>
      </c>
      <c r="H24" s="63">
        <v>6000</v>
      </c>
      <c r="I24" s="118"/>
    </row>
    <row r="25" spans="1:9" ht="125.1" customHeight="1" x14ac:dyDescent="0.25">
      <c r="A25" s="3" t="s">
        <v>39</v>
      </c>
      <c r="B25" s="3" t="s">
        <v>3</v>
      </c>
      <c r="C25" s="4" t="s">
        <v>40</v>
      </c>
      <c r="D25" s="4" t="s">
        <v>41</v>
      </c>
      <c r="E25" s="4">
        <v>411</v>
      </c>
      <c r="F25" s="4" t="s">
        <v>42</v>
      </c>
      <c r="G25" s="5">
        <v>160183433</v>
      </c>
      <c r="H25" s="5">
        <v>0</v>
      </c>
      <c r="I25" s="5">
        <f>SUM(G25:H25)</f>
        <v>160183433</v>
      </c>
    </row>
    <row r="26" spans="1:9" ht="12" customHeight="1" x14ac:dyDescent="0.25">
      <c r="A26" s="70"/>
      <c r="B26" s="71"/>
      <c r="C26" s="71"/>
      <c r="D26" s="71"/>
      <c r="E26" s="71"/>
      <c r="F26" s="71"/>
      <c r="G26" s="71"/>
      <c r="H26" s="71"/>
      <c r="I26" s="72"/>
    </row>
    <row r="27" spans="1:9" ht="125.1" customHeight="1" x14ac:dyDescent="0.25">
      <c r="A27" s="112" t="s">
        <v>56</v>
      </c>
      <c r="B27" s="113"/>
      <c r="C27" s="113"/>
      <c r="D27" s="113"/>
      <c r="E27" s="113"/>
      <c r="F27" s="114"/>
      <c r="G27" s="83">
        <v>8500000</v>
      </c>
      <c r="H27" s="6"/>
      <c r="I27" s="83">
        <f>G27</f>
        <v>8500000</v>
      </c>
    </row>
    <row r="28" spans="1:9" ht="12" customHeight="1" x14ac:dyDescent="0.25">
      <c r="A28" s="70"/>
      <c r="B28" s="71"/>
      <c r="C28" s="71"/>
      <c r="D28" s="71"/>
      <c r="E28" s="71"/>
      <c r="F28" s="71"/>
      <c r="G28" s="71"/>
      <c r="H28" s="71"/>
      <c r="I28" s="72"/>
    </row>
    <row r="29" spans="1:9" ht="135" customHeight="1" x14ac:dyDescent="0.25">
      <c r="A29" s="112" t="s">
        <v>43</v>
      </c>
      <c r="B29" s="113"/>
      <c r="C29" s="113"/>
      <c r="D29" s="113"/>
      <c r="E29" s="113"/>
      <c r="F29" s="114"/>
      <c r="G29" s="7">
        <f>SUM(G25:G28)</f>
        <v>168683433</v>
      </c>
      <c r="H29" s="7">
        <f>H27+H25</f>
        <v>0</v>
      </c>
      <c r="I29" s="7">
        <f>SUM(I25:I28)</f>
        <v>168683433</v>
      </c>
    </row>
    <row r="30" spans="1:9" ht="12" customHeight="1" x14ac:dyDescent="0.25">
      <c r="A30" s="70"/>
      <c r="B30" s="71"/>
      <c r="C30" s="71"/>
      <c r="D30" s="71"/>
      <c r="E30" s="71"/>
      <c r="F30" s="71"/>
      <c r="G30" s="71"/>
      <c r="H30" s="71"/>
      <c r="I30" s="72"/>
    </row>
    <row r="31" spans="1:9" ht="32.25" customHeight="1" x14ac:dyDescent="0.25">
      <c r="A31" s="115" t="s">
        <v>44</v>
      </c>
      <c r="B31" s="116"/>
      <c r="C31" s="116"/>
      <c r="D31" s="116"/>
      <c r="E31" s="116"/>
      <c r="F31" s="117"/>
      <c r="G31" s="73">
        <f>G29/I29</f>
        <v>1</v>
      </c>
      <c r="H31" s="73">
        <f>H29/I29</f>
        <v>0</v>
      </c>
      <c r="I31" s="73">
        <f>I29/I29</f>
        <v>1</v>
      </c>
    </row>
    <row r="32" spans="1:9" x14ac:dyDescent="0.25">
      <c r="A32" s="8"/>
      <c r="B32" s="9"/>
      <c r="C32" s="10"/>
      <c r="D32" s="10"/>
      <c r="E32" s="10"/>
      <c r="F32" s="11"/>
      <c r="G32" s="12"/>
      <c r="H32" s="12"/>
      <c r="I32" s="13"/>
    </row>
    <row r="33" spans="1:9" s="1" customFormat="1" ht="27" customHeight="1" x14ac:dyDescent="0.2"/>
    <row r="34" spans="1:9" ht="27" x14ac:dyDescent="0.25">
      <c r="A34" s="122" t="s">
        <v>47</v>
      </c>
      <c r="B34" s="122"/>
      <c r="C34" s="122"/>
      <c r="D34" s="122"/>
      <c r="E34" s="122"/>
      <c r="F34" s="122"/>
      <c r="G34" s="122"/>
      <c r="H34" s="122"/>
      <c r="I34" s="122"/>
    </row>
    <row r="35" spans="1:9" ht="19.5" x14ac:dyDescent="0.35">
      <c r="A35" s="74" t="s">
        <v>1</v>
      </c>
      <c r="B35" s="75" t="s">
        <v>48</v>
      </c>
      <c r="C35" s="76"/>
      <c r="D35" s="77"/>
      <c r="E35" s="77"/>
      <c r="F35" s="77"/>
      <c r="G35" s="77"/>
      <c r="H35" s="77"/>
      <c r="I35" s="76"/>
    </row>
    <row r="36" spans="1:9" ht="19.5" x14ac:dyDescent="0.35">
      <c r="A36" s="74" t="s">
        <v>2</v>
      </c>
      <c r="B36" s="78" t="s">
        <v>3</v>
      </c>
      <c r="C36" s="76"/>
      <c r="D36" s="76"/>
      <c r="E36" s="76"/>
      <c r="F36" s="76"/>
      <c r="G36" s="76"/>
      <c r="H36" s="76"/>
      <c r="I36" s="76"/>
    </row>
    <row r="37" spans="1:9" ht="19.5" x14ac:dyDescent="0.35">
      <c r="A37" s="74" t="s">
        <v>4</v>
      </c>
      <c r="B37" s="78" t="s">
        <v>3</v>
      </c>
      <c r="C37" s="76"/>
      <c r="D37" s="76"/>
      <c r="E37" s="76"/>
      <c r="F37" s="76"/>
      <c r="G37" s="76"/>
      <c r="H37" s="76"/>
      <c r="I37" s="76"/>
    </row>
    <row r="38" spans="1:9" ht="19.5" x14ac:dyDescent="0.35">
      <c r="A38" s="79" t="s">
        <v>5</v>
      </c>
      <c r="B38" s="80" t="s">
        <v>6</v>
      </c>
      <c r="C38" s="76"/>
      <c r="D38" s="81"/>
      <c r="E38" s="81"/>
      <c r="F38" s="81"/>
      <c r="G38" s="81"/>
      <c r="H38" s="81"/>
      <c r="I38" s="81"/>
    </row>
    <row r="39" spans="1:9" ht="23.25" customHeight="1" x14ac:dyDescent="0.25">
      <c r="A39" s="118" t="s">
        <v>31</v>
      </c>
      <c r="B39" s="118" t="s">
        <v>32</v>
      </c>
      <c r="C39" s="118" t="s">
        <v>33</v>
      </c>
      <c r="D39" s="120" t="str">
        <f>D7</f>
        <v>META 2025</v>
      </c>
      <c r="E39" s="120"/>
      <c r="F39" s="121" t="s">
        <v>34</v>
      </c>
      <c r="G39" s="121" t="s">
        <v>35</v>
      </c>
      <c r="H39" s="121"/>
      <c r="I39" s="121" t="s">
        <v>36</v>
      </c>
    </row>
    <row r="40" spans="1:9" ht="40.5" x14ac:dyDescent="0.25">
      <c r="A40" s="119"/>
      <c r="B40" s="119"/>
      <c r="C40" s="119"/>
      <c r="D40" s="62" t="s">
        <v>37</v>
      </c>
      <c r="E40" s="62" t="s">
        <v>38</v>
      </c>
      <c r="F40" s="118"/>
      <c r="G40" s="63">
        <v>4000</v>
      </c>
      <c r="H40" s="63">
        <v>6000</v>
      </c>
      <c r="I40" s="118"/>
    </row>
    <row r="41" spans="1:9" ht="125.1" customHeight="1" x14ac:dyDescent="0.25">
      <c r="A41" s="3" t="s">
        <v>39</v>
      </c>
      <c r="B41" s="3" t="s">
        <v>3</v>
      </c>
      <c r="C41" s="4" t="s">
        <v>40</v>
      </c>
      <c r="D41" s="4" t="s">
        <v>41</v>
      </c>
      <c r="E41" s="4">
        <v>215</v>
      </c>
      <c r="F41" s="4" t="s">
        <v>42</v>
      </c>
      <c r="G41" s="5">
        <v>51434017</v>
      </c>
      <c r="H41" s="5">
        <v>0</v>
      </c>
      <c r="I41" s="5">
        <f>SUM(G41:H41)</f>
        <v>51434017</v>
      </c>
    </row>
    <row r="42" spans="1:9" ht="12" customHeight="1" x14ac:dyDescent="0.25">
      <c r="A42" s="70"/>
      <c r="B42" s="71"/>
      <c r="C42" s="71"/>
      <c r="D42" s="71"/>
      <c r="E42" s="71"/>
      <c r="F42" s="71"/>
      <c r="G42" s="71"/>
      <c r="H42" s="71"/>
      <c r="I42" s="72"/>
    </row>
    <row r="43" spans="1:9" ht="125.1" customHeight="1" x14ac:dyDescent="0.25">
      <c r="A43" s="112" t="s">
        <v>56</v>
      </c>
      <c r="B43" s="113"/>
      <c r="C43" s="113"/>
      <c r="D43" s="113"/>
      <c r="E43" s="113"/>
      <c r="F43" s="114"/>
      <c r="G43" s="83">
        <v>2385012</v>
      </c>
      <c r="H43" s="6"/>
      <c r="I43" s="83">
        <f>G43</f>
        <v>2385012</v>
      </c>
    </row>
    <row r="44" spans="1:9" ht="12" customHeight="1" x14ac:dyDescent="0.25">
      <c r="A44" s="70"/>
      <c r="B44" s="71"/>
      <c r="C44" s="71"/>
      <c r="D44" s="71"/>
      <c r="E44" s="71"/>
      <c r="F44" s="71"/>
      <c r="G44" s="71"/>
      <c r="H44" s="71"/>
      <c r="I44" s="72"/>
    </row>
    <row r="45" spans="1:9" ht="135" customHeight="1" x14ac:dyDescent="0.25">
      <c r="A45" s="112" t="s">
        <v>43</v>
      </c>
      <c r="B45" s="113"/>
      <c r="C45" s="113"/>
      <c r="D45" s="113"/>
      <c r="E45" s="113"/>
      <c r="F45" s="114"/>
      <c r="G45" s="7">
        <f>SUM(G41:G44)</f>
        <v>53819029</v>
      </c>
      <c r="H45" s="7">
        <f>SUM(H41:H44)</f>
        <v>0</v>
      </c>
      <c r="I45" s="7">
        <f>SUM(I41:I44)</f>
        <v>53819029</v>
      </c>
    </row>
    <row r="46" spans="1:9" ht="12" customHeight="1" x14ac:dyDescent="0.25">
      <c r="A46" s="70"/>
      <c r="B46" s="71"/>
      <c r="C46" s="71"/>
      <c r="D46" s="71"/>
      <c r="E46" s="71"/>
      <c r="F46" s="71"/>
      <c r="G46" s="71"/>
      <c r="H46" s="71"/>
      <c r="I46" s="72"/>
    </row>
    <row r="47" spans="1:9" ht="32.25" customHeight="1" x14ac:dyDescent="0.25">
      <c r="A47" s="115" t="s">
        <v>44</v>
      </c>
      <c r="B47" s="116"/>
      <c r="C47" s="116"/>
      <c r="D47" s="116"/>
      <c r="E47" s="116"/>
      <c r="F47" s="117"/>
      <c r="G47" s="73">
        <f>G45/I45</f>
        <v>1</v>
      </c>
      <c r="H47" s="73">
        <f>H45/I45</f>
        <v>0</v>
      </c>
      <c r="I47" s="73">
        <f>I45/I45</f>
        <v>1</v>
      </c>
    </row>
    <row r="48" spans="1:9" x14ac:dyDescent="0.25">
      <c r="A48" s="8"/>
      <c r="B48" s="9"/>
      <c r="C48" s="10"/>
      <c r="D48" s="10"/>
      <c r="E48" s="10"/>
      <c r="F48" s="11"/>
      <c r="G48" s="12"/>
      <c r="H48" s="12"/>
      <c r="I48" s="13"/>
    </row>
  </sheetData>
  <mergeCells count="34">
    <mergeCell ref="A2:I2"/>
    <mergeCell ref="A7:A8"/>
    <mergeCell ref="B7:B8"/>
    <mergeCell ref="C7:C8"/>
    <mergeCell ref="D7:E7"/>
    <mergeCell ref="F7:F8"/>
    <mergeCell ref="G7:H7"/>
    <mergeCell ref="I7:I8"/>
    <mergeCell ref="B3:I3"/>
    <mergeCell ref="A11:F11"/>
    <mergeCell ref="A13:F13"/>
    <mergeCell ref="A15:F15"/>
    <mergeCell ref="A18:I18"/>
    <mergeCell ref="A23:A24"/>
    <mergeCell ref="B23:B24"/>
    <mergeCell ref="C23:C24"/>
    <mergeCell ref="D23:E23"/>
    <mergeCell ref="F23:F24"/>
    <mergeCell ref="G23:H23"/>
    <mergeCell ref="I23:I24"/>
    <mergeCell ref="I39:I40"/>
    <mergeCell ref="A27:F27"/>
    <mergeCell ref="A29:F29"/>
    <mergeCell ref="A31:F31"/>
    <mergeCell ref="A34:I34"/>
    <mergeCell ref="G39:H39"/>
    <mergeCell ref="A43:F43"/>
    <mergeCell ref="A45:F45"/>
    <mergeCell ref="A47:F47"/>
    <mergeCell ref="A39:A40"/>
    <mergeCell ref="B39:B40"/>
    <mergeCell ref="C39:C40"/>
    <mergeCell ref="D39:E39"/>
    <mergeCell ref="F39:F40"/>
  </mergeCells>
  <phoneticPr fontId="1" type="noConversion"/>
  <pageMargins left="0.15748031496062992" right="0.15748031496062992" top="0.19685039370078741" bottom="0.19685039370078741" header="0" footer="0"/>
  <pageSetup scale="75" fitToHeight="0" orientation="landscape" horizontalDpi="4294967295" verticalDpi="4294967295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EJERCIDO_2025</vt:lpstr>
      <vt:lpstr>POA _2025</vt:lpstr>
    </vt:vector>
  </TitlesOfParts>
  <Company>CECURT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CECURT</dc:creator>
  <cp:lastModifiedBy>CONTABILIDAD</cp:lastModifiedBy>
  <cp:lastPrinted>2023-07-06T15:09:57Z</cp:lastPrinted>
  <dcterms:created xsi:type="dcterms:W3CDTF">2012-02-01T19:19:39Z</dcterms:created>
  <dcterms:modified xsi:type="dcterms:W3CDTF">2025-12-05T16:57:46Z</dcterms:modified>
</cp:coreProperties>
</file>