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ramirez\Desktop\Transparencia\1er trimestre 2024\Enero\"/>
    </mc:Choice>
  </mc:AlternateContent>
  <bookViews>
    <workbookView xWindow="0" yWindow="0" windowWidth="19200" windowHeight="11160"/>
  </bookViews>
  <sheets>
    <sheet name="Reporte de Formatos" sheetId="1" r:id="rId1"/>
  </sheets>
  <calcPr calcId="162913"/>
</workbook>
</file>

<file path=xl/calcChain.xml><?xml version="1.0" encoding="utf-8"?>
<calcChain xmlns="http://schemas.openxmlformats.org/spreadsheetml/2006/main">
  <c r="L69" i="1" l="1"/>
  <c r="L68" i="1" s="1"/>
  <c r="L59" i="1"/>
  <c r="J59" i="1"/>
  <c r="J56" i="1" s="1"/>
  <c r="L57" i="1"/>
  <c r="J52" i="1"/>
  <c r="L50" i="1"/>
  <c r="L47" i="1"/>
  <c r="J47" i="1"/>
  <c r="L40" i="1"/>
  <c r="L39" i="1"/>
  <c r="L38" i="1"/>
  <c r="J38" i="1"/>
  <c r="L37" i="1"/>
  <c r="J37" i="1"/>
  <c r="L35" i="1"/>
  <c r="L34" i="1"/>
  <c r="J34" i="1"/>
  <c r="L33" i="1"/>
  <c r="J33" i="1"/>
  <c r="L32" i="1"/>
  <c r="J32" i="1"/>
  <c r="L31" i="1"/>
  <c r="J31" i="1"/>
  <c r="L30" i="1"/>
  <c r="J30" i="1"/>
  <c r="J29" i="1"/>
  <c r="L29" i="1"/>
  <c r="L28" i="1"/>
  <c r="J28" i="1"/>
  <c r="L27" i="1"/>
  <c r="J27" i="1"/>
  <c r="L25" i="1"/>
  <c r="J25" i="1"/>
  <c r="L23" i="1"/>
  <c r="J23" i="1"/>
  <c r="L22" i="1"/>
  <c r="L21" i="1"/>
  <c r="J21" i="1"/>
  <c r="L20" i="1"/>
  <c r="J20" i="1"/>
  <c r="L18" i="1"/>
  <c r="J18" i="1"/>
  <c r="L17" i="1"/>
  <c r="J17" i="1"/>
  <c r="L13" i="1"/>
  <c r="J13" i="1"/>
  <c r="L12" i="1"/>
  <c r="J12" i="1"/>
  <c r="L11" i="1"/>
  <c r="L9" i="1"/>
  <c r="L72" i="1"/>
  <c r="L60" i="1"/>
  <c r="J72" i="1"/>
  <c r="J68" i="1"/>
  <c r="J60" i="1"/>
  <c r="J46" i="1"/>
  <c r="J36" i="1"/>
  <c r="J8" i="1"/>
  <c r="L56" i="1" l="1"/>
  <c r="L46" i="1"/>
  <c r="L36" i="1"/>
  <c r="L26" i="1"/>
  <c r="J26" i="1"/>
  <c r="J16" i="1"/>
  <c r="L16" i="1"/>
  <c r="L8" i="1"/>
  <c r="K36" i="1"/>
  <c r="I36" i="1"/>
  <c r="J81" i="1" l="1"/>
  <c r="L81" i="1"/>
  <c r="I26" i="1"/>
  <c r="K26" i="1"/>
  <c r="K16" i="1"/>
  <c r="K8" i="1"/>
  <c r="H16" i="1"/>
  <c r="H8" i="1"/>
  <c r="M72" i="1" l="1"/>
  <c r="K72" i="1"/>
  <c r="I72" i="1"/>
  <c r="H72" i="1"/>
  <c r="M68" i="1"/>
  <c r="K68" i="1"/>
  <c r="I68" i="1"/>
  <c r="H68" i="1"/>
  <c r="M60" i="1"/>
  <c r="K60" i="1"/>
  <c r="I60" i="1"/>
  <c r="H60" i="1"/>
  <c r="M56" i="1"/>
  <c r="K56" i="1"/>
  <c r="I56" i="1"/>
  <c r="H56" i="1"/>
  <c r="M46" i="1"/>
  <c r="K46" i="1"/>
  <c r="I46" i="1"/>
  <c r="H46" i="1"/>
  <c r="M36" i="1"/>
  <c r="H36" i="1"/>
  <c r="H81" i="1" s="1"/>
  <c r="M26" i="1"/>
  <c r="H26" i="1"/>
  <c r="M16" i="1"/>
  <c r="I16" i="1"/>
  <c r="M8" i="1"/>
  <c r="I8" i="1"/>
  <c r="K81" i="1" l="1"/>
  <c r="M81" i="1"/>
  <c r="I81" i="1"/>
</calcChain>
</file>

<file path=xl/sharedStrings.xml><?xml version="1.0" encoding="utf-8"?>
<sst xmlns="http://schemas.openxmlformats.org/spreadsheetml/2006/main" count="425" uniqueCount="129">
  <si>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</si>
  <si>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</si>
  <si>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</si>
  <si>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</si>
  <si>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</si>
  <si>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</si>
  <si>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</si>
  <si>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</si>
  <si>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</si>
  <si>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</si>
  <si>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</si>
  <si>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</si>
  <si>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</si>
  <si>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</si>
  <si>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</si>
  <si>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</si>
  <si>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</si>
  <si>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</si>
  <si>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</si>
  <si>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</si>
  <si>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</si>
  <si>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</si>
  <si>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</si>
  <si>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</si>
  <si>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</si>
  <si>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</si>
  <si>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</si>
  <si>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</si>
  <si>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</si>
  <si>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</si>
  <si>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</si>
  <si>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</si>
  <si>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</si>
  <si>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</si>
  <si>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</si>
  <si>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</si>
  <si>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</si>
  <si>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</si>
  <si>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</si>
  <si>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</si>
  <si>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</si>
  <si>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</si>
  <si>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</si>
  <si>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</si>
  <si>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</si>
  <si>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</si>
  <si>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</si>
  <si>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</si>
  <si>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</si>
  <si>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</si>
  <si>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</si>
  <si>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</si>
  <si>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</si>
  <si>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</si>
  <si>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</si>
  <si>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</si>
  <si>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</si>
  <si>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</si>
  <si>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</si>
  <si>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</si>
  <si>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</si>
  <si>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</si>
  <si>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</si>
  <si>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</si>
  <si>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</si>
  <si>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</si>
  <si>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</si>
  <si>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</si>
  <si>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</si>
  <si>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</si>
  <si>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</si>
  <si>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</si>
  <si>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</si>
  <si>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</si>
  <si>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</si>
  <si>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</si>
  <si>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</si>
  <si>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Comunicación Social y Publicidad</t>
  </si>
  <si>
    <t>Servicios de Traslado y Viáticos</t>
  </si>
  <si>
    <t>Servicios Oficiales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</si>
  <si>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</si>
  <si>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</si>
  <si>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</si>
  <si>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</si>
  <si>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</si>
  <si>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</si>
  <si>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</si>
  <si>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</si>
  <si>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</si>
  <si>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</si>
  <si>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</si>
  <si>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</si>
  <si>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</si>
  <si>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</si>
  <si>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</si>
  <si>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</si>
  <si>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</si>
  <si>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</si>
  <si>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</si>
  <si>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</si>
  <si>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</si>
  <si>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</si>
  <si>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</si>
  <si>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</si>
  <si>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</si>
  <si>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</si>
  <si>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</si>
  <si>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</si>
  <si>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</si>
  <si>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</si>
  <si>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</si>
  <si>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</si>
  <si>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</si>
  <si>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</si>
  <si>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</si>
  <si>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</si>
  <si>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</si>
  <si>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</si>
  <si>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</si>
  <si>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</si>
  <si>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</si>
  <si>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</si>
  <si>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</si>
  <si>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</si>
  <si>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Servicios de Instalación, Reparación, Mantenimiento y Conservación</t>
  </si>
  <si>
    <t>No se genero información que justifique la modificación realizada</t>
  </si>
  <si>
    <t>Otros Servicios Generales</t>
  </si>
  <si>
    <t>chrome-extension://efaidnbmnnnibpcajpcglclefindmkaj/https://slp.gob.mx/finanzas/Documentos%20compartidos/TERCER-TRIMESTRAL-2023.pdf</t>
  </si>
  <si>
    <t>La Secretaria de Finanzas en el periodo que se reporta, presenta información con corte al mes de septiembre, ya que corresponde al trimestre anterior dado que el informe de la situación financiera se presenta de manera trimestral.  Lo anterior derivado de la Reforma al artículo 53 de la Constitución Política del Estado, publicado el 1 de septiembre del 2023 que estipula que la Cuenta Pública se presentará el último dia del mes de febrero del año siguiente del ejercicio a presentar, por lo que esta Institución aún se encuentra en periodo de cierre del ejercicio.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</si>
</sst>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2"/>
      <color rgb="FF000000"/>
      <name val="Times New Roman"/>
      <family val="1"/>
    </font>
    <font>
      <b/>
      <sz val="11"/>
      <color indexed="8"/>
      <name val="Calibri"/>
      <family val="2"/>
      <scheme val="minor"/>
    </font>
    <font>
      <sz val="12"/>
      <color rgb="FF000000"/>
      <name val="Times New Roman"/>
      <family val="1"/>
    </font>
    <font>
      <sz val="12"/>
      <color theme="1"/>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14" fontId="0" fillId="3" borderId="0" xfId="0" applyNumberFormat="1" applyFill="1" applyAlignment="1"/>
    <xf numFmtId="0" fontId="0" fillId="0" borderId="0" xfId="0" applyAlignment="1" applyProtection="1"/>
    <xf numFmtId="0" fontId="0" fillId="0" borderId="0" xfId="0" applyAlignment="1"/>
    <xf numFmtId="14" fontId="0" fillId="0" borderId="0" xfId="0" applyNumberFormat="1" applyAlignment="1"/>
    <xf numFmtId="0" fontId="4" fillId="0" borderId="0" xfId="0" applyFont="1" applyBorder="1" applyAlignment="1"/>
    <xf numFmtId="0" fontId="6" fillId="0" borderId="0" xfId="0" applyFont="1" applyBorder="1" applyAlignment="1"/>
    <xf numFmtId="0" fontId="7" fillId="0" borderId="0" xfId="0" applyFont="1" applyBorder="1" applyAlignment="1"/>
    <xf numFmtId="164" fontId="0" fillId="0" borderId="0" xfId="1" applyNumberFormat="1" applyFont="1"/>
    <xf numFmtId="164" fontId="2" fillId="4" borderId="1" xfId="1" applyNumberFormat="1" applyFont="1" applyFill="1" applyBorder="1" applyAlignment="1">
      <alignment horizontal="center" wrapText="1"/>
    </xf>
    <xf numFmtId="164" fontId="5" fillId="0" borderId="0" xfId="1" applyNumberFormat="1" applyFont="1" applyAlignment="1"/>
    <xf numFmtId="164" fontId="0" fillId="0" borderId="0" xfId="1" applyNumberFormat="1" applyFont="1" applyAlignment="1"/>
    <xf numFmtId="164" fontId="3" fillId="0" borderId="0" xfId="1" applyNumberFormat="1" applyFont="1" applyAlignment="1"/>
    <xf numFmtId="0" fontId="6" fillId="0" borderId="0" xfId="0" applyFont="1" applyBorder="1" applyAlignment="1">
      <alignment vertical="top"/>
    </xf>
    <xf numFmtId="14" fontId="0" fillId="5" borderId="0" xfId="0" applyNumberFormat="1" applyFill="1" applyAlignment="1"/>
    <xf numFmtId="14" fontId="0" fillId="6" borderId="0" xfId="0" applyNumberFormat="1" applyFill="1" applyAlignment="1"/>
    <xf numFmtId="0" fontId="0" fillId="5" borderId="0" xfId="0" applyFill="1"/>
    <xf numFmtId="1" fontId="0" fillId="0" borderId="0" xfId="1" applyNumberFormat="1" applyFont="1" applyAlignment="1"/>
    <xf numFmtId="1" fontId="5" fillId="0"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finanzas/Documentos%20compartidos/SEGUNDO-INFORME-TRIMESTRAL-2023.pdf" TargetMode="External"/><Relationship Id="rId2" Type="http://schemas.openxmlformats.org/officeDocument/2006/relationships/hyperlink" Target="https://slp.gob.mx/finanzas/Documentos%20compartidos/SEGUNDO-INFORME-TRIMESTRAL-2023.pdf" TargetMode="External"/><Relationship Id="rId1" Type="http://schemas.openxmlformats.org/officeDocument/2006/relationships/hyperlink" Target="https://slp.gob.mx/finanzas/Documentos%20compartidos/SEGUNDO-INFORME-TRIMESTRAL-2023.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81"/>
  <sheetViews>
    <sheetView tabSelected="1" topLeftCell="A2" workbookViewId="0">
      <selection activeCell="A9" sqref="A9"/>
    </sheetView>
  </sheetViews>
  <sheetFormatPr baseColWidth="10" defaultColWidth="9.140625" defaultRowHeight="15" x14ac:dyDescent="0.25"/>
  <cols>
    <col min="1" max="1" width="8" bestFit="1" customWidth="1"/>
    <col min="2" max="2" width="14.7109375" customWidth="1"/>
    <col min="3" max="3" width="17" customWidth="1"/>
    <col min="4" max="4" width="19.7109375" customWidth="1"/>
    <col min="5" max="5" width="21.7109375" customWidth="1"/>
    <col min="6" max="6" width="16.85546875" customWidth="1"/>
    <col min="7" max="7" width="49.140625" customWidth="1"/>
    <col min="8" max="13" width="19.140625" style="9" customWidth="1"/>
    <col min="14" max="14" width="37.140625" customWidth="1"/>
    <col min="15" max="15" width="61.42578125" bestFit="1" customWidth="1"/>
    <col min="16" max="16" width="52.42578125" customWidth="1"/>
    <col min="17" max="17" width="17.5703125" bestFit="1" customWidth="1"/>
    <col min="18" max="18" width="20.140625" bestFit="1" customWidth="1"/>
    <col min="19" max="19" width="132.85546875" customWidth="1"/>
  </cols>
  <sheetData>
    <row r="1" spans="1:19" hidden="1" x14ac:dyDescent="0.25">
      <c r="A1" t="s">
        <v>0</v>
      </c>
    </row>
    <row r="2" spans="1:19" x14ac:dyDescent="0.25">
      <c r="A2" s="20" t="s">
        <v>1</v>
      </c>
      <c r="B2" s="21"/>
      <c r="C2" s="21"/>
      <c r="D2" s="20" t="s">
        <v>2</v>
      </c>
      <c r="E2" s="21"/>
      <c r="F2" s="21"/>
      <c r="G2" s="20" t="s">
        <v>3</v>
      </c>
      <c r="H2" s="21"/>
      <c r="I2" s="21"/>
    </row>
    <row r="3" spans="1:19" ht="40.5" customHeight="1" x14ac:dyDescent="0.25">
      <c r="A3" s="22" t="s">
        <v>4</v>
      </c>
      <c r="B3" s="21"/>
      <c r="C3" s="21"/>
      <c r="D3" s="22" t="s">
        <v>5</v>
      </c>
      <c r="E3" s="21"/>
      <c r="F3" s="21"/>
      <c r="G3" s="23" t="s">
        <v>6</v>
      </c>
      <c r="H3" s="24"/>
      <c r="I3" s="24"/>
    </row>
    <row r="4" spans="1:19" hidden="1" x14ac:dyDescent="0.25">
      <c r="A4" t="s">
        <v>7</v>
      </c>
      <c r="B4" t="s">
        <v>8</v>
      </c>
      <c r="C4" t="s">
        <v>8</v>
      </c>
      <c r="D4" t="s">
        <v>9</v>
      </c>
      <c r="E4" t="s">
        <v>9</v>
      </c>
      <c r="F4" t="s">
        <v>9</v>
      </c>
      <c r="G4" t="s">
        <v>9</v>
      </c>
      <c r="H4" s="9" t="s">
        <v>10</v>
      </c>
      <c r="I4" s="9" t="s">
        <v>10</v>
      </c>
      <c r="J4" s="9" t="s">
        <v>10</v>
      </c>
      <c r="K4" s="9" t="s">
        <v>10</v>
      </c>
      <c r="L4" s="9" t="s">
        <v>10</v>
      </c>
      <c r="M4" s="9" t="s">
        <v>10</v>
      </c>
      <c r="N4" t="s">
        <v>9</v>
      </c>
      <c r="O4" t="s">
        <v>11</v>
      </c>
      <c r="P4" t="s">
        <v>9</v>
      </c>
      <c r="Q4" t="s">
        <v>8</v>
      </c>
      <c r="R4" t="s">
        <v>12</v>
      </c>
      <c r="S4" t="s">
        <v>13</v>
      </c>
    </row>
    <row r="5" spans="1:19" hidden="1" x14ac:dyDescent="0.25">
      <c r="A5" t="s">
        <v>14</v>
      </c>
      <c r="B5" t="s">
        <v>15</v>
      </c>
      <c r="C5" t="s">
        <v>16</v>
      </c>
      <c r="D5" t="s">
        <v>17</v>
      </c>
      <c r="E5" t="s">
        <v>18</v>
      </c>
      <c r="F5" t="s">
        <v>19</v>
      </c>
      <c r="G5" t="s">
        <v>20</v>
      </c>
      <c r="H5" s="9" t="s">
        <v>21</v>
      </c>
      <c r="I5" s="9" t="s">
        <v>22</v>
      </c>
      <c r="J5" s="9" t="s">
        <v>23</v>
      </c>
      <c r="K5" s="9" t="s">
        <v>24</v>
      </c>
      <c r="L5" s="9" t="s">
        <v>25</v>
      </c>
      <c r="M5" s="9" t="s">
        <v>26</v>
      </c>
      <c r="N5" t="s">
        <v>27</v>
      </c>
      <c r="O5" t="s">
        <v>28</v>
      </c>
      <c r="P5" t="s">
        <v>29</v>
      </c>
      <c r="Q5" t="s">
        <v>30</v>
      </c>
      <c r="R5" t="s">
        <v>31</v>
      </c>
      <c r="S5" t="s">
        <v>32</v>
      </c>
    </row>
    <row r="6" spans="1:19" x14ac:dyDescent="0.25">
      <c r="A6" s="20" t="s">
        <v>33</v>
      </c>
      <c r="B6" s="21"/>
      <c r="C6" s="21"/>
      <c r="D6" s="21"/>
      <c r="E6" s="21"/>
      <c r="F6" s="21"/>
      <c r="G6" s="21"/>
      <c r="H6" s="21"/>
      <c r="I6" s="21"/>
      <c r="J6" s="21"/>
      <c r="K6" s="21"/>
      <c r="L6" s="21"/>
      <c r="M6" s="21"/>
      <c r="N6" s="21"/>
      <c r="O6" s="21"/>
      <c r="P6" s="21"/>
      <c r="Q6" s="21"/>
      <c r="R6" s="21"/>
      <c r="S6" s="21"/>
    </row>
    <row r="7" spans="1:19" ht="58.5" customHeight="1" x14ac:dyDescent="0.25">
      <c r="A7" s="1" t="s">
        <v>34</v>
      </c>
      <c r="B7" s="1" t="s">
        <v>35</v>
      </c>
      <c r="C7" s="1" t="s">
        <v>36</v>
      </c>
      <c r="D7" s="1" t="s">
        <v>37</v>
      </c>
      <c r="E7" s="1" t="s">
        <v>38</v>
      </c>
      <c r="F7" s="1" t="s">
        <v>39</v>
      </c>
      <c r="G7" s="1" t="s">
        <v>40</v>
      </c>
      <c r="H7" s="10" t="s">
        <v>41</v>
      </c>
      <c r="I7" s="10" t="s">
        <v>42</v>
      </c>
      <c r="J7" s="10" t="s">
        <v>43</v>
      </c>
      <c r="K7" s="10" t="s">
        <v>44</v>
      </c>
      <c r="L7" s="10" t="s">
        <v>45</v>
      </c>
      <c r="M7" s="10" t="s">
        <v>46</v>
      </c>
      <c r="N7" s="1" t="s">
        <v>47</v>
      </c>
      <c r="O7" s="1" t="s">
        <v>48</v>
      </c>
      <c r="P7" s="1" t="s">
        <v>49</v>
      </c>
      <c r="Q7" s="1" t="s">
        <v>50</v>
      </c>
      <c r="R7" s="1" t="s">
        <v>51</v>
      </c>
      <c r="S7" s="1" t="s">
        <v>52</v>
      </c>
    </row>
    <row r="8" spans="1:19" ht="15.75" x14ac:dyDescent="0.25">
      <c r="A8" s="4">
        <v>2024</v>
      </c>
      <c r="B8" s="15">
        <v>45292</v>
      </c>
      <c r="C8" s="16">
        <v>45322</v>
      </c>
      <c r="D8" s="4">
        <v>1000</v>
      </c>
      <c r="E8" s="4">
        <v>1000</v>
      </c>
      <c r="F8" s="4">
        <v>1000</v>
      </c>
      <c r="G8" s="6" t="s">
        <v>53</v>
      </c>
      <c r="H8" s="11">
        <f>SUM(H9:H15)</f>
        <v>8003179823</v>
      </c>
      <c r="I8" s="11">
        <f t="shared" ref="I8:M8" si="0">SUM(I9:I15)</f>
        <v>8030055548</v>
      </c>
      <c r="J8" s="11">
        <f t="shared" si="0"/>
        <v>5386493877</v>
      </c>
      <c r="K8" s="11">
        <f t="shared" ref="K8:L8" si="1">SUM(K9:K15)</f>
        <v>5368769225</v>
      </c>
      <c r="L8" s="11">
        <f t="shared" si="1"/>
        <v>5268265125.8000002</v>
      </c>
      <c r="M8" s="11">
        <f t="shared" si="0"/>
        <v>5083172662</v>
      </c>
      <c r="N8" s="4" t="s">
        <v>125</v>
      </c>
      <c r="O8" s="4" t="s">
        <v>127</v>
      </c>
      <c r="P8" s="4" t="s">
        <v>54</v>
      </c>
      <c r="Q8" s="5">
        <v>45361</v>
      </c>
      <c r="R8" s="5">
        <v>45332</v>
      </c>
      <c r="S8" s="17" t="s">
        <v>128</v>
      </c>
    </row>
    <row r="9" spans="1:19" ht="15.75" x14ac:dyDescent="0.25">
      <c r="A9" s="4">
        <v>2024</v>
      </c>
      <c r="B9" s="5">
        <v>45292</v>
      </c>
      <c r="C9" s="2">
        <v>45322</v>
      </c>
      <c r="D9" s="4">
        <v>1000</v>
      </c>
      <c r="E9" s="3">
        <v>1100</v>
      </c>
      <c r="F9" s="3">
        <v>1100</v>
      </c>
      <c r="G9" s="7" t="s">
        <v>55</v>
      </c>
      <c r="H9" s="12">
        <v>3726809855</v>
      </c>
      <c r="I9" s="12">
        <v>3230497470</v>
      </c>
      <c r="J9" s="12">
        <v>2765763855</v>
      </c>
      <c r="K9" s="12">
        <v>2765763855</v>
      </c>
      <c r="L9" s="12">
        <f>2765793151-29295.2</f>
        <v>2765763855.8000002</v>
      </c>
      <c r="M9" s="12">
        <v>2765793151</v>
      </c>
      <c r="N9" s="4" t="s">
        <v>125</v>
      </c>
      <c r="O9" s="4" t="s">
        <v>127</v>
      </c>
      <c r="P9" s="4" t="s">
        <v>54</v>
      </c>
      <c r="Q9" s="5">
        <v>45361</v>
      </c>
      <c r="R9" s="5">
        <v>45332</v>
      </c>
      <c r="S9" s="17" t="s">
        <v>128</v>
      </c>
    </row>
    <row r="10" spans="1:19" ht="15.75" x14ac:dyDescent="0.25">
      <c r="A10" s="4">
        <v>2024</v>
      </c>
      <c r="B10" s="5">
        <v>45292</v>
      </c>
      <c r="C10" s="2">
        <v>45322</v>
      </c>
      <c r="D10" s="4">
        <v>1000</v>
      </c>
      <c r="E10" s="3">
        <v>1200</v>
      </c>
      <c r="F10" s="3">
        <v>1200</v>
      </c>
      <c r="G10" s="7" t="s">
        <v>56</v>
      </c>
      <c r="H10" s="12">
        <v>42022854</v>
      </c>
      <c r="I10" s="12">
        <v>221130385</v>
      </c>
      <c r="J10" s="12">
        <v>171629478</v>
      </c>
      <c r="K10" s="12">
        <v>171629478</v>
      </c>
      <c r="L10" s="12">
        <v>171629478</v>
      </c>
      <c r="M10" s="12">
        <v>171629478</v>
      </c>
      <c r="N10" s="4" t="s">
        <v>125</v>
      </c>
      <c r="O10" s="4" t="s">
        <v>127</v>
      </c>
      <c r="P10" s="4" t="s">
        <v>54</v>
      </c>
      <c r="Q10" s="5">
        <v>45361</v>
      </c>
      <c r="R10" s="5">
        <v>45332</v>
      </c>
      <c r="S10" s="17" t="s">
        <v>128</v>
      </c>
    </row>
    <row r="11" spans="1:19" ht="15.75" x14ac:dyDescent="0.25">
      <c r="A11" s="4">
        <v>2024</v>
      </c>
      <c r="B11" s="5">
        <v>45292</v>
      </c>
      <c r="C11" s="2">
        <v>45322</v>
      </c>
      <c r="D11" s="4">
        <v>1000</v>
      </c>
      <c r="E11" s="3">
        <v>1300</v>
      </c>
      <c r="F11" s="3">
        <v>1300</v>
      </c>
      <c r="G11" s="7" t="s">
        <v>57</v>
      </c>
      <c r="H11" s="12">
        <v>970974296</v>
      </c>
      <c r="I11" s="12">
        <v>969865062</v>
      </c>
      <c r="J11" s="12">
        <v>154427109</v>
      </c>
      <c r="K11" s="12">
        <v>154427109</v>
      </c>
      <c r="L11" s="12">
        <f>154338969+88140</f>
        <v>154427109</v>
      </c>
      <c r="M11" s="12">
        <v>154338969</v>
      </c>
      <c r="N11" s="4" t="s">
        <v>125</v>
      </c>
      <c r="O11" s="4" t="s">
        <v>127</v>
      </c>
      <c r="P11" s="4" t="s">
        <v>54</v>
      </c>
      <c r="Q11" s="5">
        <v>45361</v>
      </c>
      <c r="R11" s="5">
        <v>45332</v>
      </c>
      <c r="S11" s="17" t="s">
        <v>128</v>
      </c>
    </row>
    <row r="12" spans="1:19" ht="15.75" x14ac:dyDescent="0.25">
      <c r="A12" s="4">
        <v>2024</v>
      </c>
      <c r="B12" s="5">
        <v>45292</v>
      </c>
      <c r="C12" s="2">
        <v>45322</v>
      </c>
      <c r="D12" s="4">
        <v>1000</v>
      </c>
      <c r="E12" s="3">
        <v>1400</v>
      </c>
      <c r="F12" s="3">
        <v>1400</v>
      </c>
      <c r="G12" s="7" t="s">
        <v>58</v>
      </c>
      <c r="H12" s="12">
        <v>439407786</v>
      </c>
      <c r="I12" s="12">
        <v>721089559</v>
      </c>
      <c r="J12" s="12">
        <f>460390054+7709038</f>
        <v>468099092</v>
      </c>
      <c r="K12" s="12">
        <v>460390054</v>
      </c>
      <c r="L12" s="12">
        <f>347618283+101159919</f>
        <v>448778202</v>
      </c>
      <c r="M12" s="12">
        <v>347618283</v>
      </c>
      <c r="N12" s="4" t="s">
        <v>125</v>
      </c>
      <c r="O12" s="4" t="s">
        <v>127</v>
      </c>
      <c r="P12" s="4" t="s">
        <v>54</v>
      </c>
      <c r="Q12" s="5">
        <v>45361</v>
      </c>
      <c r="R12" s="5">
        <v>45332</v>
      </c>
      <c r="S12" s="17" t="s">
        <v>128</v>
      </c>
    </row>
    <row r="13" spans="1:19" ht="15.75" x14ac:dyDescent="0.25">
      <c r="A13" s="4">
        <v>2024</v>
      </c>
      <c r="B13" s="5">
        <v>45292</v>
      </c>
      <c r="C13" s="2">
        <v>45322</v>
      </c>
      <c r="D13" s="4">
        <v>1000</v>
      </c>
      <c r="E13" s="3">
        <v>1500</v>
      </c>
      <c r="F13" s="3">
        <v>1500</v>
      </c>
      <c r="G13" s="7" t="s">
        <v>59</v>
      </c>
      <c r="H13" s="12">
        <v>2099359699</v>
      </c>
      <c r="I13" s="12">
        <v>2535934017</v>
      </c>
      <c r="J13" s="12">
        <f>1706399437+10015614</f>
        <v>1716415051</v>
      </c>
      <c r="K13" s="12">
        <v>1706399437</v>
      </c>
      <c r="L13" s="12">
        <f>1533633489+83873700</f>
        <v>1617507189</v>
      </c>
      <c r="M13" s="12">
        <v>1533633489</v>
      </c>
      <c r="N13" s="4" t="s">
        <v>125</v>
      </c>
      <c r="O13" s="4" t="s">
        <v>127</v>
      </c>
      <c r="P13" s="4" t="s">
        <v>54</v>
      </c>
      <c r="Q13" s="5">
        <v>45361</v>
      </c>
      <c r="R13" s="5">
        <v>45332</v>
      </c>
      <c r="S13" s="17" t="s">
        <v>128</v>
      </c>
    </row>
    <row r="14" spans="1:19" ht="15.75" x14ac:dyDescent="0.25">
      <c r="A14" s="4">
        <v>2024</v>
      </c>
      <c r="B14" s="5">
        <v>45292</v>
      </c>
      <c r="C14" s="2">
        <v>45322</v>
      </c>
      <c r="D14" s="4">
        <v>1000</v>
      </c>
      <c r="E14" s="3">
        <v>1600</v>
      </c>
      <c r="F14" s="3">
        <v>1600</v>
      </c>
      <c r="G14" s="7" t="s">
        <v>60</v>
      </c>
      <c r="H14" s="12">
        <v>579324899</v>
      </c>
      <c r="I14" s="12">
        <v>193655161</v>
      </c>
      <c r="J14" s="18">
        <v>0</v>
      </c>
      <c r="K14" s="18">
        <v>0</v>
      </c>
      <c r="L14" s="18">
        <v>0</v>
      </c>
      <c r="M14" s="18">
        <v>0</v>
      </c>
      <c r="N14" s="4" t="s">
        <v>125</v>
      </c>
      <c r="O14" s="4" t="s">
        <v>127</v>
      </c>
      <c r="P14" s="4" t="s">
        <v>54</v>
      </c>
      <c r="Q14" s="5">
        <v>45361</v>
      </c>
      <c r="R14" s="5">
        <v>45332</v>
      </c>
      <c r="S14" s="17" t="s">
        <v>128</v>
      </c>
    </row>
    <row r="15" spans="1:19" ht="15.75" x14ac:dyDescent="0.25">
      <c r="A15" s="4">
        <v>2024</v>
      </c>
      <c r="B15" s="5">
        <v>45292</v>
      </c>
      <c r="C15" s="2">
        <v>45322</v>
      </c>
      <c r="D15" s="4">
        <v>1000</v>
      </c>
      <c r="E15" s="3">
        <v>1700</v>
      </c>
      <c r="F15" s="3">
        <v>1700</v>
      </c>
      <c r="G15" s="7" t="s">
        <v>61</v>
      </c>
      <c r="H15" s="12">
        <v>145280434</v>
      </c>
      <c r="I15" s="12">
        <v>157883894</v>
      </c>
      <c r="J15" s="12">
        <v>110159292</v>
      </c>
      <c r="K15" s="12">
        <v>110159292</v>
      </c>
      <c r="L15" s="12">
        <v>110159292</v>
      </c>
      <c r="M15" s="12">
        <v>110159292</v>
      </c>
      <c r="N15" s="4" t="s">
        <v>125</v>
      </c>
      <c r="O15" s="4" t="s">
        <v>127</v>
      </c>
      <c r="P15" s="4" t="s">
        <v>54</v>
      </c>
      <c r="Q15" s="5">
        <v>45361</v>
      </c>
      <c r="R15" s="5">
        <v>45332</v>
      </c>
      <c r="S15" s="17" t="s">
        <v>128</v>
      </c>
    </row>
    <row r="16" spans="1:19" ht="15.75" x14ac:dyDescent="0.25">
      <c r="A16" s="4">
        <v>2024</v>
      </c>
      <c r="B16" s="5">
        <v>45292</v>
      </c>
      <c r="C16" s="2">
        <v>45322</v>
      </c>
      <c r="D16" s="4">
        <v>2000</v>
      </c>
      <c r="E16" s="4">
        <v>2000</v>
      </c>
      <c r="F16" s="4">
        <v>2000</v>
      </c>
      <c r="G16" s="6" t="s">
        <v>62</v>
      </c>
      <c r="H16" s="11">
        <f>SUM(H17:H25)</f>
        <v>185910684</v>
      </c>
      <c r="I16" s="11">
        <f t="shared" ref="I16:M16" si="2">SUM(I17:I25)</f>
        <v>182006394</v>
      </c>
      <c r="J16" s="11">
        <f t="shared" si="2"/>
        <v>95668601</v>
      </c>
      <c r="K16" s="11">
        <f t="shared" ref="K16:L16" si="3">SUM(K17:K25)</f>
        <v>79759918</v>
      </c>
      <c r="L16" s="11">
        <f t="shared" si="3"/>
        <v>68691090</v>
      </c>
      <c r="M16" s="11">
        <f t="shared" si="2"/>
        <v>50790591</v>
      </c>
      <c r="N16" s="4" t="s">
        <v>125</v>
      </c>
      <c r="O16" s="4" t="s">
        <v>127</v>
      </c>
      <c r="P16" s="4" t="s">
        <v>54</v>
      </c>
      <c r="Q16" s="5">
        <v>45361</v>
      </c>
      <c r="R16" s="5">
        <v>45332</v>
      </c>
      <c r="S16" s="17" t="s">
        <v>128</v>
      </c>
    </row>
    <row r="17" spans="1:19" ht="15.75" x14ac:dyDescent="0.25">
      <c r="A17" s="4">
        <v>2024</v>
      </c>
      <c r="B17" s="5">
        <v>45292</v>
      </c>
      <c r="C17" s="2">
        <v>45322</v>
      </c>
      <c r="D17" s="4">
        <v>2000</v>
      </c>
      <c r="E17" s="3">
        <v>2100</v>
      </c>
      <c r="F17" s="3">
        <v>2100</v>
      </c>
      <c r="G17" s="7" t="s">
        <v>63</v>
      </c>
      <c r="H17" s="12">
        <v>27502499</v>
      </c>
      <c r="I17" s="12">
        <v>25602158</v>
      </c>
      <c r="J17" s="12">
        <f>5122564+8372163</f>
        <v>13494727</v>
      </c>
      <c r="K17" s="12">
        <v>5122564</v>
      </c>
      <c r="L17" s="12">
        <f>748406+500541</f>
        <v>1248947</v>
      </c>
      <c r="M17" s="12">
        <v>748406</v>
      </c>
      <c r="N17" s="4" t="s">
        <v>125</v>
      </c>
      <c r="O17" s="4" t="s">
        <v>127</v>
      </c>
      <c r="P17" s="4" t="s">
        <v>54</v>
      </c>
      <c r="Q17" s="5">
        <v>45361</v>
      </c>
      <c r="R17" s="5">
        <v>45332</v>
      </c>
      <c r="S17" s="17" t="s">
        <v>128</v>
      </c>
    </row>
    <row r="18" spans="1:19" ht="15.75" x14ac:dyDescent="0.25">
      <c r="A18" s="4">
        <v>2024</v>
      </c>
      <c r="B18" s="5">
        <v>45292</v>
      </c>
      <c r="C18" s="2">
        <v>45322</v>
      </c>
      <c r="D18" s="4">
        <v>2000</v>
      </c>
      <c r="E18" s="3">
        <v>2200</v>
      </c>
      <c r="F18" s="3">
        <v>2200</v>
      </c>
      <c r="G18" s="7" t="s">
        <v>64</v>
      </c>
      <c r="H18" s="12">
        <v>80779916</v>
      </c>
      <c r="I18" s="12">
        <v>80890790</v>
      </c>
      <c r="J18" s="12">
        <f>31981803+306060</f>
        <v>32287863</v>
      </c>
      <c r="K18" s="12">
        <v>31981803</v>
      </c>
      <c r="L18" s="12">
        <f>15127523+10315596</f>
        <v>25443119</v>
      </c>
      <c r="M18" s="12">
        <v>15127523</v>
      </c>
      <c r="N18" s="4" t="s">
        <v>125</v>
      </c>
      <c r="O18" s="4" t="s">
        <v>127</v>
      </c>
      <c r="P18" s="4" t="s">
        <v>54</v>
      </c>
      <c r="Q18" s="5">
        <v>45361</v>
      </c>
      <c r="R18" s="5">
        <v>45332</v>
      </c>
      <c r="S18" s="17" t="s">
        <v>128</v>
      </c>
    </row>
    <row r="19" spans="1:19" ht="15.75" x14ac:dyDescent="0.25">
      <c r="A19" s="4">
        <v>2024</v>
      </c>
      <c r="B19" s="5">
        <v>45292</v>
      </c>
      <c r="C19" s="2">
        <v>45322</v>
      </c>
      <c r="D19" s="4">
        <v>2000</v>
      </c>
      <c r="E19" s="3">
        <v>2300</v>
      </c>
      <c r="F19" s="3">
        <v>2300</v>
      </c>
      <c r="G19" s="7" t="s">
        <v>65</v>
      </c>
      <c r="H19" s="18">
        <v>0</v>
      </c>
      <c r="I19" s="18">
        <v>0</v>
      </c>
      <c r="J19" s="18">
        <v>0</v>
      </c>
      <c r="K19" s="18">
        <v>0</v>
      </c>
      <c r="L19" s="18">
        <v>0</v>
      </c>
      <c r="M19" s="18">
        <v>0</v>
      </c>
      <c r="N19" s="4" t="s">
        <v>125</v>
      </c>
      <c r="O19" s="4" t="s">
        <v>127</v>
      </c>
      <c r="P19" s="4" t="s">
        <v>54</v>
      </c>
      <c r="Q19" s="5">
        <v>45361</v>
      </c>
      <c r="R19" s="5">
        <v>45332</v>
      </c>
      <c r="S19" s="17" t="s">
        <v>128</v>
      </c>
    </row>
    <row r="20" spans="1:19" ht="15.75" x14ac:dyDescent="0.25">
      <c r="A20" s="4">
        <v>2024</v>
      </c>
      <c r="B20" s="5">
        <v>45292</v>
      </c>
      <c r="C20" s="2">
        <v>45322</v>
      </c>
      <c r="D20" s="4">
        <v>2000</v>
      </c>
      <c r="E20" s="3">
        <v>2400</v>
      </c>
      <c r="F20" s="3">
        <v>2400</v>
      </c>
      <c r="G20" s="7" t="s">
        <v>66</v>
      </c>
      <c r="H20" s="12">
        <v>4503534</v>
      </c>
      <c r="I20" s="12">
        <v>3150382</v>
      </c>
      <c r="J20" s="12">
        <f>865241+649915</f>
        <v>1515156</v>
      </c>
      <c r="K20" s="12">
        <v>865241</v>
      </c>
      <c r="L20" s="12">
        <f>96692+250213</f>
        <v>346905</v>
      </c>
      <c r="M20" s="12">
        <v>96692</v>
      </c>
      <c r="N20" s="4" t="s">
        <v>125</v>
      </c>
      <c r="O20" s="4" t="s">
        <v>127</v>
      </c>
      <c r="P20" s="4" t="s">
        <v>54</v>
      </c>
      <c r="Q20" s="5">
        <v>45361</v>
      </c>
      <c r="R20" s="5">
        <v>45332</v>
      </c>
      <c r="S20" s="17" t="s">
        <v>128</v>
      </c>
    </row>
    <row r="21" spans="1:19" ht="15.75" x14ac:dyDescent="0.25">
      <c r="A21" s="4">
        <v>2024</v>
      </c>
      <c r="B21" s="5">
        <v>45292</v>
      </c>
      <c r="C21" s="2">
        <v>45322</v>
      </c>
      <c r="D21" s="4">
        <v>2000</v>
      </c>
      <c r="E21" s="3">
        <v>2500</v>
      </c>
      <c r="F21" s="3">
        <v>2500</v>
      </c>
      <c r="G21" s="7" t="s">
        <v>67</v>
      </c>
      <c r="H21" s="12">
        <v>7745714</v>
      </c>
      <c r="I21" s="12">
        <v>7154562</v>
      </c>
      <c r="J21" s="12">
        <f>564129+6305975</f>
        <v>6870104</v>
      </c>
      <c r="K21" s="12">
        <v>564129</v>
      </c>
      <c r="L21" s="12">
        <f>546662+2133</f>
        <v>548795</v>
      </c>
      <c r="M21" s="12">
        <v>546662</v>
      </c>
      <c r="N21" s="4" t="s">
        <v>125</v>
      </c>
      <c r="O21" s="4" t="s">
        <v>127</v>
      </c>
      <c r="P21" s="4" t="s">
        <v>54</v>
      </c>
      <c r="Q21" s="5">
        <v>45361</v>
      </c>
      <c r="R21" s="5">
        <v>45332</v>
      </c>
      <c r="S21" s="17" t="s">
        <v>128</v>
      </c>
    </row>
    <row r="22" spans="1:19" ht="15.75" x14ac:dyDescent="0.25">
      <c r="A22" s="4">
        <v>2024</v>
      </c>
      <c r="B22" s="5">
        <v>45292</v>
      </c>
      <c r="C22" s="2">
        <v>45322</v>
      </c>
      <c r="D22" s="4">
        <v>2000</v>
      </c>
      <c r="E22" s="3">
        <v>2600</v>
      </c>
      <c r="F22" s="3">
        <v>2600</v>
      </c>
      <c r="G22" s="8" t="s">
        <v>68</v>
      </c>
      <c r="H22" s="12">
        <v>62252885</v>
      </c>
      <c r="I22" s="12">
        <v>62192534</v>
      </c>
      <c r="J22" s="12">
        <v>40615501</v>
      </c>
      <c r="K22" s="12">
        <v>40615501</v>
      </c>
      <c r="L22" s="12">
        <f>34180364+6400575</f>
        <v>40580939</v>
      </c>
      <c r="M22" s="12">
        <v>34180364</v>
      </c>
      <c r="N22" s="4" t="s">
        <v>125</v>
      </c>
      <c r="O22" s="4" t="s">
        <v>127</v>
      </c>
      <c r="P22" s="4" t="s">
        <v>54</v>
      </c>
      <c r="Q22" s="5">
        <v>45361</v>
      </c>
      <c r="R22" s="5">
        <v>45332</v>
      </c>
      <c r="S22" s="17" t="s">
        <v>128</v>
      </c>
    </row>
    <row r="23" spans="1:19" ht="15.75" x14ac:dyDescent="0.25">
      <c r="A23" s="4">
        <v>2024</v>
      </c>
      <c r="B23" s="5">
        <v>45292</v>
      </c>
      <c r="C23" s="2">
        <v>45322</v>
      </c>
      <c r="D23" s="4">
        <v>2000</v>
      </c>
      <c r="E23" s="3">
        <v>2700</v>
      </c>
      <c r="F23" s="3">
        <v>2700</v>
      </c>
      <c r="G23" s="7" t="s">
        <v>69</v>
      </c>
      <c r="H23" s="12">
        <v>608868</v>
      </c>
      <c r="I23" s="12">
        <v>482075</v>
      </c>
      <c r="J23" s="12">
        <f>160875+77147</f>
        <v>238022</v>
      </c>
      <c r="K23" s="12">
        <v>160875</v>
      </c>
      <c r="L23" s="12">
        <f>10678+130889</f>
        <v>141567</v>
      </c>
      <c r="M23" s="12">
        <v>10678</v>
      </c>
      <c r="N23" s="4" t="s">
        <v>125</v>
      </c>
      <c r="O23" s="4" t="s">
        <v>127</v>
      </c>
      <c r="P23" s="4" t="s">
        <v>54</v>
      </c>
      <c r="Q23" s="5">
        <v>45361</v>
      </c>
      <c r="R23" s="5">
        <v>45332</v>
      </c>
      <c r="S23" s="17" t="s">
        <v>128</v>
      </c>
    </row>
    <row r="24" spans="1:19" ht="15.75" x14ac:dyDescent="0.25">
      <c r="A24" s="4">
        <v>2024</v>
      </c>
      <c r="B24" s="5">
        <v>45292</v>
      </c>
      <c r="C24" s="2">
        <v>45322</v>
      </c>
      <c r="D24" s="4">
        <v>2000</v>
      </c>
      <c r="E24" s="3">
        <v>2800</v>
      </c>
      <c r="F24" s="3">
        <v>2800</v>
      </c>
      <c r="G24" s="7" t="s">
        <v>70</v>
      </c>
      <c r="H24" s="18">
        <v>0</v>
      </c>
      <c r="I24" s="18">
        <v>0</v>
      </c>
      <c r="J24" s="18">
        <v>0</v>
      </c>
      <c r="K24" s="18">
        <v>0</v>
      </c>
      <c r="L24" s="18">
        <v>0</v>
      </c>
      <c r="M24" s="18">
        <v>0</v>
      </c>
      <c r="N24" s="4" t="s">
        <v>125</v>
      </c>
      <c r="O24" s="4" t="s">
        <v>127</v>
      </c>
      <c r="P24" s="4" t="s">
        <v>54</v>
      </c>
      <c r="Q24" s="5">
        <v>45361</v>
      </c>
      <c r="R24" s="5">
        <v>45332</v>
      </c>
      <c r="S24" s="17" t="s">
        <v>128</v>
      </c>
    </row>
    <row r="25" spans="1:19" ht="15.75" x14ac:dyDescent="0.25">
      <c r="A25" s="4">
        <v>2024</v>
      </c>
      <c r="B25" s="5">
        <v>45292</v>
      </c>
      <c r="C25" s="2">
        <v>45322</v>
      </c>
      <c r="D25" s="4">
        <v>2000</v>
      </c>
      <c r="E25" s="3">
        <v>2900</v>
      </c>
      <c r="F25" s="3">
        <v>2900</v>
      </c>
      <c r="G25" s="7" t="s">
        <v>71</v>
      </c>
      <c r="H25" s="12">
        <v>2517268</v>
      </c>
      <c r="I25" s="12">
        <v>2533893</v>
      </c>
      <c r="J25" s="12">
        <f>449805+197423</f>
        <v>647228</v>
      </c>
      <c r="K25" s="12">
        <v>449805</v>
      </c>
      <c r="L25" s="12">
        <f>80266+300552</f>
        <v>380818</v>
      </c>
      <c r="M25" s="12">
        <v>80266</v>
      </c>
      <c r="N25" s="4" t="s">
        <v>125</v>
      </c>
      <c r="O25" s="4" t="s">
        <v>127</v>
      </c>
      <c r="P25" s="4" t="s">
        <v>54</v>
      </c>
      <c r="Q25" s="5">
        <v>45361</v>
      </c>
      <c r="R25" s="5">
        <v>45332</v>
      </c>
      <c r="S25" s="17" t="s">
        <v>128</v>
      </c>
    </row>
    <row r="26" spans="1:19" ht="15.75" x14ac:dyDescent="0.25">
      <c r="A26" s="4">
        <v>2024</v>
      </c>
      <c r="B26" s="5">
        <v>45292</v>
      </c>
      <c r="C26" s="2">
        <v>45322</v>
      </c>
      <c r="D26" s="4">
        <v>3000</v>
      </c>
      <c r="E26" s="3">
        <v>3000</v>
      </c>
      <c r="F26" s="3">
        <v>3000</v>
      </c>
      <c r="G26" s="6" t="s">
        <v>72</v>
      </c>
      <c r="H26" s="11">
        <f>SUM(H27:H35)</f>
        <v>462404659</v>
      </c>
      <c r="I26" s="11">
        <f>SUM(I27:I35)</f>
        <v>499712877</v>
      </c>
      <c r="J26" s="11">
        <f t="shared" ref="J26" si="4">SUM(J27:J35)</f>
        <v>383759776</v>
      </c>
      <c r="K26" s="11">
        <f t="shared" ref="K26" si="5">SUM(K27:K35)</f>
        <v>353771193</v>
      </c>
      <c r="L26" s="11">
        <f t="shared" ref="L26:M26" si="6">SUM(L27:L35)</f>
        <v>333222861</v>
      </c>
      <c r="M26" s="11">
        <f t="shared" si="6"/>
        <v>301394009</v>
      </c>
      <c r="N26" s="4" t="s">
        <v>125</v>
      </c>
      <c r="O26" s="4" t="s">
        <v>127</v>
      </c>
      <c r="P26" s="4" t="s">
        <v>54</v>
      </c>
      <c r="Q26" s="5">
        <v>45361</v>
      </c>
      <c r="R26" s="5">
        <v>45332</v>
      </c>
      <c r="S26" s="17" t="s">
        <v>128</v>
      </c>
    </row>
    <row r="27" spans="1:19" ht="15.75" x14ac:dyDescent="0.25">
      <c r="A27" s="4">
        <v>2024</v>
      </c>
      <c r="B27" s="5">
        <v>45292</v>
      </c>
      <c r="C27" s="2">
        <v>45322</v>
      </c>
      <c r="D27" s="4">
        <v>3000</v>
      </c>
      <c r="E27" s="3">
        <v>3100</v>
      </c>
      <c r="F27" s="3">
        <v>3100</v>
      </c>
      <c r="G27" s="7" t="s">
        <v>73</v>
      </c>
      <c r="H27" s="12">
        <v>78008543</v>
      </c>
      <c r="I27" s="12">
        <v>77991116</v>
      </c>
      <c r="J27" s="12">
        <f>52503098+11447411</f>
        <v>63950509</v>
      </c>
      <c r="K27" s="12">
        <v>52503098</v>
      </c>
      <c r="L27" s="12">
        <f>41154192+6998615</f>
        <v>48152807</v>
      </c>
      <c r="M27" s="12">
        <v>41154192</v>
      </c>
      <c r="N27" s="4" t="s">
        <v>125</v>
      </c>
      <c r="O27" s="4" t="s">
        <v>127</v>
      </c>
      <c r="P27" s="4" t="s">
        <v>54</v>
      </c>
      <c r="Q27" s="5">
        <v>45361</v>
      </c>
      <c r="R27" s="5">
        <v>45332</v>
      </c>
      <c r="S27" s="17" t="s">
        <v>128</v>
      </c>
    </row>
    <row r="28" spans="1:19" ht="15.75" x14ac:dyDescent="0.25">
      <c r="A28" s="4">
        <v>2024</v>
      </c>
      <c r="B28" s="5">
        <v>45292</v>
      </c>
      <c r="C28" s="2">
        <v>45322</v>
      </c>
      <c r="D28" s="4">
        <v>3000</v>
      </c>
      <c r="E28" s="3">
        <v>3200</v>
      </c>
      <c r="F28" s="3">
        <v>3200</v>
      </c>
      <c r="G28" s="7" t="s">
        <v>74</v>
      </c>
      <c r="H28" s="12">
        <v>81925006</v>
      </c>
      <c r="I28" s="12">
        <v>137214298</v>
      </c>
      <c r="J28" s="12">
        <f>114347316+4020982</f>
        <v>118368298</v>
      </c>
      <c r="K28" s="12">
        <v>114347316</v>
      </c>
      <c r="L28" s="12">
        <f>103790166+10462944</f>
        <v>114253110</v>
      </c>
      <c r="M28" s="12">
        <v>103790166</v>
      </c>
      <c r="N28" s="4" t="s">
        <v>125</v>
      </c>
      <c r="O28" s="4" t="s">
        <v>127</v>
      </c>
      <c r="P28" s="4" t="s">
        <v>54</v>
      </c>
      <c r="Q28" s="5">
        <v>45361</v>
      </c>
      <c r="R28" s="5">
        <v>45332</v>
      </c>
      <c r="S28" s="17" t="s">
        <v>128</v>
      </c>
    </row>
    <row r="29" spans="1:19" ht="15.75" x14ac:dyDescent="0.25">
      <c r="A29" s="4">
        <v>2024</v>
      </c>
      <c r="B29" s="5">
        <v>45292</v>
      </c>
      <c r="C29" s="2">
        <v>45322</v>
      </c>
      <c r="D29" s="4">
        <v>3000</v>
      </c>
      <c r="E29" s="3">
        <v>3300</v>
      </c>
      <c r="F29" s="3">
        <v>3300</v>
      </c>
      <c r="G29" s="7" t="s">
        <v>75</v>
      </c>
      <c r="H29" s="12">
        <v>37028495</v>
      </c>
      <c r="I29" s="12">
        <v>23774261</v>
      </c>
      <c r="J29" s="12">
        <f>12704615+761674</f>
        <v>13466289</v>
      </c>
      <c r="K29" s="12">
        <v>12704615</v>
      </c>
      <c r="L29" s="12">
        <f>6439672+5431606</f>
        <v>11871278</v>
      </c>
      <c r="M29" s="12">
        <v>6439672</v>
      </c>
      <c r="N29" s="4" t="s">
        <v>125</v>
      </c>
      <c r="O29" s="4" t="s">
        <v>127</v>
      </c>
      <c r="P29" s="4" t="s">
        <v>54</v>
      </c>
      <c r="Q29" s="5">
        <v>45361</v>
      </c>
      <c r="R29" s="5">
        <v>45332</v>
      </c>
      <c r="S29" s="17" t="s">
        <v>128</v>
      </c>
    </row>
    <row r="30" spans="1:19" ht="15.75" x14ac:dyDescent="0.25">
      <c r="A30" s="4">
        <v>2024</v>
      </c>
      <c r="B30" s="5">
        <v>45292</v>
      </c>
      <c r="C30" s="2">
        <v>45322</v>
      </c>
      <c r="D30" s="4">
        <v>3000</v>
      </c>
      <c r="E30" s="3">
        <v>3400</v>
      </c>
      <c r="F30" s="3">
        <v>3400</v>
      </c>
      <c r="G30" s="7" t="s">
        <v>76</v>
      </c>
      <c r="H30" s="12">
        <v>13464292</v>
      </c>
      <c r="I30" s="12">
        <v>11593444</v>
      </c>
      <c r="J30" s="12">
        <f>10285113+270000</f>
        <v>10555113</v>
      </c>
      <c r="K30" s="12">
        <v>10285113</v>
      </c>
      <c r="L30" s="12">
        <f>10237826+9959</f>
        <v>10247785</v>
      </c>
      <c r="M30" s="12">
        <v>10237826</v>
      </c>
      <c r="N30" s="4" t="s">
        <v>125</v>
      </c>
      <c r="O30" s="4" t="s">
        <v>127</v>
      </c>
      <c r="P30" s="4" t="s">
        <v>54</v>
      </c>
      <c r="Q30" s="5">
        <v>45361</v>
      </c>
      <c r="R30" s="5">
        <v>45332</v>
      </c>
      <c r="S30" s="17" t="s">
        <v>128</v>
      </c>
    </row>
    <row r="31" spans="1:19" ht="15.75" x14ac:dyDescent="0.25">
      <c r="A31" s="4">
        <v>2024</v>
      </c>
      <c r="B31" s="5">
        <v>45292</v>
      </c>
      <c r="C31" s="2">
        <v>45322</v>
      </c>
      <c r="D31" s="4">
        <v>3000</v>
      </c>
      <c r="E31" s="3">
        <v>3500</v>
      </c>
      <c r="F31" s="3">
        <v>3500</v>
      </c>
      <c r="G31" s="14" t="s">
        <v>124</v>
      </c>
      <c r="H31" s="12">
        <v>42949807</v>
      </c>
      <c r="I31" s="12">
        <v>42370978</v>
      </c>
      <c r="J31" s="12">
        <f>6472635+2552288</f>
        <v>9024923</v>
      </c>
      <c r="K31" s="12">
        <v>6472635</v>
      </c>
      <c r="L31" s="12">
        <f>3397711+593670</f>
        <v>3991381</v>
      </c>
      <c r="M31" s="12">
        <v>3397711</v>
      </c>
      <c r="N31" s="4" t="s">
        <v>125</v>
      </c>
      <c r="O31" s="4" t="s">
        <v>127</v>
      </c>
      <c r="P31" s="4" t="s">
        <v>54</v>
      </c>
      <c r="Q31" s="5">
        <v>45361</v>
      </c>
      <c r="R31" s="5">
        <v>45332</v>
      </c>
      <c r="S31" s="17" t="s">
        <v>128</v>
      </c>
    </row>
    <row r="32" spans="1:19" ht="15.75" x14ac:dyDescent="0.25">
      <c r="A32" s="4">
        <v>2024</v>
      </c>
      <c r="B32" s="5">
        <v>45292</v>
      </c>
      <c r="C32" s="2">
        <v>45322</v>
      </c>
      <c r="D32" s="4">
        <v>3000</v>
      </c>
      <c r="E32" s="3">
        <v>3600</v>
      </c>
      <c r="F32" s="3">
        <v>3600</v>
      </c>
      <c r="G32" s="7" t="s">
        <v>77</v>
      </c>
      <c r="H32" s="12">
        <v>42356618</v>
      </c>
      <c r="I32" s="12">
        <v>39212060</v>
      </c>
      <c r="J32" s="12">
        <f>25657482+8366031</f>
        <v>34023513</v>
      </c>
      <c r="K32" s="12">
        <v>25657482</v>
      </c>
      <c r="L32" s="18">
        <f>12391418+5840425</f>
        <v>18231843</v>
      </c>
      <c r="M32" s="18">
        <v>12391418</v>
      </c>
      <c r="N32" s="4" t="s">
        <v>125</v>
      </c>
      <c r="O32" s="4" t="s">
        <v>127</v>
      </c>
      <c r="P32" s="4" t="s">
        <v>54</v>
      </c>
      <c r="Q32" s="5">
        <v>45361</v>
      </c>
      <c r="R32" s="5">
        <v>45332</v>
      </c>
      <c r="S32" s="17" t="s">
        <v>128</v>
      </c>
    </row>
    <row r="33" spans="1:19" ht="15.75" x14ac:dyDescent="0.25">
      <c r="A33" s="4">
        <v>2024</v>
      </c>
      <c r="B33" s="5">
        <v>45292</v>
      </c>
      <c r="C33" s="2">
        <v>45322</v>
      </c>
      <c r="D33" s="4">
        <v>3000</v>
      </c>
      <c r="E33" s="3">
        <v>3700</v>
      </c>
      <c r="F33" s="3">
        <v>3700</v>
      </c>
      <c r="G33" s="7" t="s">
        <v>78</v>
      </c>
      <c r="H33" s="12">
        <v>19599307</v>
      </c>
      <c r="I33" s="12">
        <v>20306364</v>
      </c>
      <c r="J33" s="12">
        <f>7250615+964088</f>
        <v>8214703</v>
      </c>
      <c r="K33" s="12">
        <v>7250615</v>
      </c>
      <c r="L33" s="12">
        <f>3346419+77876</f>
        <v>3424295</v>
      </c>
      <c r="M33" s="12">
        <v>3346419</v>
      </c>
      <c r="N33" s="4" t="s">
        <v>125</v>
      </c>
      <c r="O33" s="4" t="s">
        <v>127</v>
      </c>
      <c r="P33" s="4" t="s">
        <v>54</v>
      </c>
      <c r="Q33" s="5">
        <v>45361</v>
      </c>
      <c r="R33" s="5">
        <v>45332</v>
      </c>
      <c r="S33" s="17" t="s">
        <v>128</v>
      </c>
    </row>
    <row r="34" spans="1:19" ht="15.75" x14ac:dyDescent="0.25">
      <c r="A34" s="4">
        <v>2024</v>
      </c>
      <c r="B34" s="5">
        <v>45292</v>
      </c>
      <c r="C34" s="2">
        <v>45322</v>
      </c>
      <c r="D34" s="4">
        <v>3000</v>
      </c>
      <c r="E34" s="3">
        <v>3800</v>
      </c>
      <c r="F34" s="3">
        <v>3800</v>
      </c>
      <c r="G34" s="7" t="s">
        <v>79</v>
      </c>
      <c r="H34" s="12">
        <v>8882010</v>
      </c>
      <c r="I34" s="12">
        <v>10757063</v>
      </c>
      <c r="J34" s="12">
        <f>3190174+1606109</f>
        <v>4796283</v>
      </c>
      <c r="K34" s="12">
        <v>3190174</v>
      </c>
      <c r="L34" s="12">
        <f>1782487+586230</f>
        <v>2368717</v>
      </c>
      <c r="M34" s="12">
        <v>1782487</v>
      </c>
      <c r="N34" s="4" t="s">
        <v>125</v>
      </c>
      <c r="O34" s="4" t="s">
        <v>127</v>
      </c>
      <c r="P34" s="4" t="s">
        <v>54</v>
      </c>
      <c r="Q34" s="5">
        <v>45361</v>
      </c>
      <c r="R34" s="5">
        <v>45332</v>
      </c>
      <c r="S34" s="17" t="s">
        <v>128</v>
      </c>
    </row>
    <row r="35" spans="1:19" ht="15.75" x14ac:dyDescent="0.25">
      <c r="A35" s="4">
        <v>2024</v>
      </c>
      <c r="B35" s="5">
        <v>45292</v>
      </c>
      <c r="C35" s="2">
        <v>45322</v>
      </c>
      <c r="D35" s="4">
        <v>3000</v>
      </c>
      <c r="E35" s="3">
        <v>3900</v>
      </c>
      <c r="F35" s="3">
        <v>3900</v>
      </c>
      <c r="G35" s="7" t="s">
        <v>126</v>
      </c>
      <c r="H35" s="12">
        <v>138190581</v>
      </c>
      <c r="I35" s="12">
        <v>136493293</v>
      </c>
      <c r="J35" s="12">
        <v>121360145</v>
      </c>
      <c r="K35" s="12">
        <v>121360145</v>
      </c>
      <c r="L35" s="12">
        <f>118854118+1827527</f>
        <v>120681645</v>
      </c>
      <c r="M35" s="12">
        <v>118854118</v>
      </c>
      <c r="N35" s="4" t="s">
        <v>125</v>
      </c>
      <c r="O35" s="4" t="s">
        <v>127</v>
      </c>
      <c r="P35" s="4" t="s">
        <v>54</v>
      </c>
      <c r="Q35" s="5">
        <v>45361</v>
      </c>
      <c r="R35" s="5">
        <v>45332</v>
      </c>
      <c r="S35" s="17" t="s">
        <v>128</v>
      </c>
    </row>
    <row r="36" spans="1:19" ht="15.75" x14ac:dyDescent="0.25">
      <c r="A36" s="4">
        <v>2024</v>
      </c>
      <c r="B36" s="5">
        <v>45292</v>
      </c>
      <c r="C36" s="2">
        <v>45322</v>
      </c>
      <c r="D36" s="4">
        <v>4000</v>
      </c>
      <c r="E36" s="4">
        <v>4000</v>
      </c>
      <c r="F36" s="4">
        <v>4000</v>
      </c>
      <c r="G36" s="6" t="s">
        <v>80</v>
      </c>
      <c r="H36" s="11">
        <f>SUM(H37:H45)</f>
        <v>30000218898</v>
      </c>
      <c r="I36" s="11">
        <f t="shared" ref="I36:M36" si="7">SUM(I37:I45)</f>
        <v>30413806130</v>
      </c>
      <c r="J36" s="11">
        <f t="shared" si="7"/>
        <v>23255280044</v>
      </c>
      <c r="K36" s="11">
        <f t="shared" ref="K36:L36" si="8">SUM(K37:K45)</f>
        <v>23188411968</v>
      </c>
      <c r="L36" s="11">
        <f t="shared" si="8"/>
        <v>23105962837</v>
      </c>
      <c r="M36" s="11">
        <f t="shared" si="7"/>
        <v>21853056128</v>
      </c>
      <c r="N36" s="4" t="s">
        <v>125</v>
      </c>
      <c r="O36" s="4" t="s">
        <v>127</v>
      </c>
      <c r="P36" s="4" t="s">
        <v>54</v>
      </c>
      <c r="Q36" s="5">
        <v>45361</v>
      </c>
      <c r="R36" s="5">
        <v>45332</v>
      </c>
      <c r="S36" s="17" t="s">
        <v>128</v>
      </c>
    </row>
    <row r="37" spans="1:19" ht="15.75" x14ac:dyDescent="0.25">
      <c r="A37" s="4">
        <v>2024</v>
      </c>
      <c r="B37" s="5">
        <v>45292</v>
      </c>
      <c r="C37" s="2">
        <v>45322</v>
      </c>
      <c r="D37" s="4">
        <v>4000</v>
      </c>
      <c r="E37" s="3">
        <v>4100</v>
      </c>
      <c r="F37" s="3">
        <v>4100</v>
      </c>
      <c r="G37" s="7" t="s">
        <v>81</v>
      </c>
      <c r="H37" s="12">
        <v>29764490363</v>
      </c>
      <c r="I37" s="12">
        <v>30169241498</v>
      </c>
      <c r="J37" s="12">
        <f>23100834870+63148509</f>
        <v>23163983379</v>
      </c>
      <c r="K37" s="12">
        <v>23100834870</v>
      </c>
      <c r="L37" s="12">
        <f>21803915177+1233771181</f>
        <v>23037686358</v>
      </c>
      <c r="M37" s="12">
        <v>21803915177</v>
      </c>
      <c r="N37" s="4" t="s">
        <v>125</v>
      </c>
      <c r="O37" s="4" t="s">
        <v>127</v>
      </c>
      <c r="P37" s="4" t="s">
        <v>54</v>
      </c>
      <c r="Q37" s="5">
        <v>45361</v>
      </c>
      <c r="R37" s="5">
        <v>45332</v>
      </c>
      <c r="S37" s="17" t="s">
        <v>128</v>
      </c>
    </row>
    <row r="38" spans="1:19" ht="15.75" x14ac:dyDescent="0.25">
      <c r="A38" s="4">
        <v>2024</v>
      </c>
      <c r="B38" s="5">
        <v>45292</v>
      </c>
      <c r="C38" s="2">
        <v>45322</v>
      </c>
      <c r="D38" s="4">
        <v>4000</v>
      </c>
      <c r="E38" s="3">
        <v>4200</v>
      </c>
      <c r="F38" s="3">
        <v>4200</v>
      </c>
      <c r="G38" s="7" t="s">
        <v>82</v>
      </c>
      <c r="H38" s="12">
        <v>16740146</v>
      </c>
      <c r="I38" s="12">
        <v>49387699</v>
      </c>
      <c r="J38" s="12">
        <f>42138667+3719567</f>
        <v>45858234</v>
      </c>
      <c r="K38" s="12">
        <v>42138667</v>
      </c>
      <c r="L38" s="12">
        <f>38365036+2541048</f>
        <v>40906084</v>
      </c>
      <c r="M38" s="12">
        <v>38365036</v>
      </c>
      <c r="N38" s="4" t="s">
        <v>125</v>
      </c>
      <c r="O38" s="4" t="s">
        <v>127</v>
      </c>
      <c r="P38" s="4" t="s">
        <v>54</v>
      </c>
      <c r="Q38" s="5">
        <v>45361</v>
      </c>
      <c r="R38" s="5">
        <v>45332</v>
      </c>
      <c r="S38" s="17" t="s">
        <v>128</v>
      </c>
    </row>
    <row r="39" spans="1:19" ht="15.75" x14ac:dyDescent="0.25">
      <c r="A39" s="4">
        <v>2024</v>
      </c>
      <c r="B39" s="5">
        <v>45292</v>
      </c>
      <c r="C39" s="2">
        <v>45322</v>
      </c>
      <c r="D39" s="4">
        <v>4000</v>
      </c>
      <c r="E39" s="3">
        <v>4300</v>
      </c>
      <c r="F39" s="3">
        <v>4300</v>
      </c>
      <c r="G39" s="7" t="s">
        <v>83</v>
      </c>
      <c r="H39" s="12">
        <v>3593640</v>
      </c>
      <c r="I39" s="12">
        <v>3593640</v>
      </c>
      <c r="J39" s="12">
        <v>2197405</v>
      </c>
      <c r="K39" s="12">
        <v>2197405</v>
      </c>
      <c r="L39" s="12">
        <f>1815752+381653</f>
        <v>2197405</v>
      </c>
      <c r="M39" s="12">
        <v>1815752</v>
      </c>
      <c r="N39" s="4" t="s">
        <v>125</v>
      </c>
      <c r="O39" s="4" t="s">
        <v>127</v>
      </c>
      <c r="P39" s="4" t="s">
        <v>54</v>
      </c>
      <c r="Q39" s="5">
        <v>45361</v>
      </c>
      <c r="R39" s="5">
        <v>45332</v>
      </c>
      <c r="S39" s="17" t="s">
        <v>128</v>
      </c>
    </row>
    <row r="40" spans="1:19" ht="15.75" x14ac:dyDescent="0.25">
      <c r="A40" s="4">
        <v>2024</v>
      </c>
      <c r="B40" s="5">
        <v>45292</v>
      </c>
      <c r="C40" s="2">
        <v>45322</v>
      </c>
      <c r="D40" s="4">
        <v>4000</v>
      </c>
      <c r="E40" s="3">
        <v>4400</v>
      </c>
      <c r="F40" s="3">
        <v>4400</v>
      </c>
      <c r="G40" s="7" t="s">
        <v>84</v>
      </c>
      <c r="H40" s="12">
        <v>215394749</v>
      </c>
      <c r="I40" s="12">
        <v>191583293</v>
      </c>
      <c r="J40" s="12">
        <v>43241026</v>
      </c>
      <c r="K40" s="12">
        <v>43241026</v>
      </c>
      <c r="L40" s="12">
        <f>8960163+16212827</f>
        <v>25172990</v>
      </c>
      <c r="M40" s="12">
        <v>8960163</v>
      </c>
      <c r="N40" s="4" t="s">
        <v>125</v>
      </c>
      <c r="O40" s="4" t="s">
        <v>127</v>
      </c>
      <c r="P40" s="4" t="s">
        <v>54</v>
      </c>
      <c r="Q40" s="5">
        <v>45361</v>
      </c>
      <c r="R40" s="5">
        <v>45332</v>
      </c>
      <c r="S40" s="17" t="s">
        <v>128</v>
      </c>
    </row>
    <row r="41" spans="1:19" ht="15.75" x14ac:dyDescent="0.25">
      <c r="A41" s="4">
        <v>2024</v>
      </c>
      <c r="B41" s="5">
        <v>45292</v>
      </c>
      <c r="C41" s="2">
        <v>45322</v>
      </c>
      <c r="D41" s="4">
        <v>4000</v>
      </c>
      <c r="E41" s="3">
        <v>4500</v>
      </c>
      <c r="F41" s="3">
        <v>4500</v>
      </c>
      <c r="G41" s="7" t="s">
        <v>85</v>
      </c>
      <c r="H41" s="18">
        <v>0</v>
      </c>
      <c r="I41" s="18">
        <v>0</v>
      </c>
      <c r="J41" s="18">
        <v>0</v>
      </c>
      <c r="K41" s="18">
        <v>0</v>
      </c>
      <c r="L41" s="18">
        <v>0</v>
      </c>
      <c r="M41" s="18">
        <v>0</v>
      </c>
      <c r="N41" s="4" t="s">
        <v>125</v>
      </c>
      <c r="O41" s="4" t="s">
        <v>127</v>
      </c>
      <c r="P41" s="4" t="s">
        <v>54</v>
      </c>
      <c r="Q41" s="5">
        <v>45361</v>
      </c>
      <c r="R41" s="5">
        <v>45332</v>
      </c>
      <c r="S41" s="17" t="s">
        <v>128</v>
      </c>
    </row>
    <row r="42" spans="1:19" ht="15.75" x14ac:dyDescent="0.25">
      <c r="A42" s="4">
        <v>2024</v>
      </c>
      <c r="B42" s="5">
        <v>45292</v>
      </c>
      <c r="C42" s="2">
        <v>45322</v>
      </c>
      <c r="D42" s="4">
        <v>4000</v>
      </c>
      <c r="E42" s="3">
        <v>4600</v>
      </c>
      <c r="F42" s="3">
        <v>4600</v>
      </c>
      <c r="G42" s="7" t="s">
        <v>86</v>
      </c>
      <c r="H42" s="18">
        <v>0</v>
      </c>
      <c r="I42" s="18">
        <v>0</v>
      </c>
      <c r="J42" s="18">
        <v>0</v>
      </c>
      <c r="K42" s="18">
        <v>0</v>
      </c>
      <c r="L42" s="18">
        <v>0</v>
      </c>
      <c r="M42" s="18">
        <v>0</v>
      </c>
      <c r="N42" s="4" t="s">
        <v>125</v>
      </c>
      <c r="O42" s="4" t="s">
        <v>127</v>
      </c>
      <c r="P42" s="4" t="s">
        <v>54</v>
      </c>
      <c r="Q42" s="5">
        <v>45361</v>
      </c>
      <c r="R42" s="5">
        <v>45332</v>
      </c>
      <c r="S42" s="17" t="s">
        <v>128</v>
      </c>
    </row>
    <row r="43" spans="1:19" ht="15.75" x14ac:dyDescent="0.25">
      <c r="A43" s="4">
        <v>2024</v>
      </c>
      <c r="B43" s="5">
        <v>45292</v>
      </c>
      <c r="C43" s="2">
        <v>45322</v>
      </c>
      <c r="D43" s="4">
        <v>4000</v>
      </c>
      <c r="E43" s="3">
        <v>4700</v>
      </c>
      <c r="F43" s="3">
        <v>4700</v>
      </c>
      <c r="G43" s="7" t="s">
        <v>87</v>
      </c>
      <c r="H43" s="18">
        <v>0</v>
      </c>
      <c r="I43" s="18">
        <v>0</v>
      </c>
      <c r="J43" s="18">
        <v>0</v>
      </c>
      <c r="K43" s="18">
        <v>0</v>
      </c>
      <c r="L43" s="18">
        <v>0</v>
      </c>
      <c r="M43" s="18">
        <v>0</v>
      </c>
      <c r="N43" s="4" t="s">
        <v>125</v>
      </c>
      <c r="O43" s="4" t="s">
        <v>127</v>
      </c>
      <c r="P43" s="4" t="s">
        <v>54</v>
      </c>
      <c r="Q43" s="5">
        <v>45361</v>
      </c>
      <c r="R43" s="5">
        <v>45332</v>
      </c>
      <c r="S43" s="17" t="s">
        <v>128</v>
      </c>
    </row>
    <row r="44" spans="1:19" ht="15.75" x14ac:dyDescent="0.25">
      <c r="A44" s="4">
        <v>2024</v>
      </c>
      <c r="B44" s="5">
        <v>45292</v>
      </c>
      <c r="C44" s="2">
        <v>45322</v>
      </c>
      <c r="D44" s="4">
        <v>4000</v>
      </c>
      <c r="E44" s="3">
        <v>4800</v>
      </c>
      <c r="F44" s="3">
        <v>4800</v>
      </c>
      <c r="G44" s="8" t="s">
        <v>88</v>
      </c>
      <c r="H44" s="18">
        <v>0</v>
      </c>
      <c r="I44" s="18">
        <v>0</v>
      </c>
      <c r="J44" s="18">
        <v>0</v>
      </c>
      <c r="K44" s="18">
        <v>0</v>
      </c>
      <c r="L44" s="18">
        <v>0</v>
      </c>
      <c r="M44" s="18">
        <v>0</v>
      </c>
      <c r="N44" s="4" t="s">
        <v>125</v>
      </c>
      <c r="O44" s="4" t="s">
        <v>127</v>
      </c>
      <c r="P44" s="4" t="s">
        <v>54</v>
      </c>
      <c r="Q44" s="5">
        <v>45361</v>
      </c>
      <c r="R44" s="5">
        <v>45332</v>
      </c>
      <c r="S44" s="17" t="s">
        <v>128</v>
      </c>
    </row>
    <row r="45" spans="1:19" ht="15.75" x14ac:dyDescent="0.25">
      <c r="A45" s="4">
        <v>2024</v>
      </c>
      <c r="B45" s="5">
        <v>45292</v>
      </c>
      <c r="C45" s="2">
        <v>45322</v>
      </c>
      <c r="D45" s="4">
        <v>4000</v>
      </c>
      <c r="E45" s="3">
        <v>4900</v>
      </c>
      <c r="F45" s="3">
        <v>4900</v>
      </c>
      <c r="G45" s="7" t="s">
        <v>89</v>
      </c>
      <c r="H45" s="18">
        <v>0</v>
      </c>
      <c r="I45" s="18">
        <v>0</v>
      </c>
      <c r="J45" s="18">
        <v>0</v>
      </c>
      <c r="K45" s="18">
        <v>0</v>
      </c>
      <c r="L45" s="18">
        <v>0</v>
      </c>
      <c r="M45" s="18">
        <v>0</v>
      </c>
      <c r="N45" s="4" t="s">
        <v>125</v>
      </c>
      <c r="O45" s="4" t="s">
        <v>127</v>
      </c>
      <c r="P45" s="4" t="s">
        <v>54</v>
      </c>
      <c r="Q45" s="5">
        <v>45361</v>
      </c>
      <c r="R45" s="5">
        <v>45332</v>
      </c>
      <c r="S45" s="17" t="s">
        <v>128</v>
      </c>
    </row>
    <row r="46" spans="1:19" ht="15.75" x14ac:dyDescent="0.25">
      <c r="A46" s="4">
        <v>2024</v>
      </c>
      <c r="B46" s="5">
        <v>45292</v>
      </c>
      <c r="C46" s="2">
        <v>45322</v>
      </c>
      <c r="D46" s="4">
        <v>5000</v>
      </c>
      <c r="E46" s="4">
        <v>5000</v>
      </c>
      <c r="F46" s="4">
        <v>5000</v>
      </c>
      <c r="G46" s="6" t="s">
        <v>90</v>
      </c>
      <c r="H46" s="19">
        <f>SUM(H47:H55)</f>
        <v>0</v>
      </c>
      <c r="I46" s="11">
        <f t="shared" ref="I46:M46" si="9">SUM(I47:I55)</f>
        <v>314529519</v>
      </c>
      <c r="J46" s="11">
        <f t="shared" ref="J46" si="10">SUM(J47:J55)</f>
        <v>246242323</v>
      </c>
      <c r="K46" s="11">
        <f t="shared" si="9"/>
        <v>241717658</v>
      </c>
      <c r="L46" s="11">
        <f t="shared" ref="L46" si="11">SUM(L47:L55)</f>
        <v>240571178</v>
      </c>
      <c r="M46" s="11">
        <f t="shared" si="9"/>
        <v>218536285</v>
      </c>
      <c r="N46" s="4" t="s">
        <v>125</v>
      </c>
      <c r="O46" s="4" t="s">
        <v>127</v>
      </c>
      <c r="P46" s="4" t="s">
        <v>54</v>
      </c>
      <c r="Q46" s="5">
        <v>45361</v>
      </c>
      <c r="R46" s="5">
        <v>45332</v>
      </c>
      <c r="S46" s="17" t="s">
        <v>128</v>
      </c>
    </row>
    <row r="47" spans="1:19" ht="15.75" x14ac:dyDescent="0.25">
      <c r="A47" s="4">
        <v>2024</v>
      </c>
      <c r="B47" s="5">
        <v>45292</v>
      </c>
      <c r="C47" s="2">
        <v>45322</v>
      </c>
      <c r="D47" s="4">
        <v>5000</v>
      </c>
      <c r="E47" s="3">
        <v>5100</v>
      </c>
      <c r="F47" s="3">
        <v>5100</v>
      </c>
      <c r="G47" s="7" t="s">
        <v>91</v>
      </c>
      <c r="H47" s="18">
        <v>0</v>
      </c>
      <c r="I47" s="12">
        <v>9755076</v>
      </c>
      <c r="J47" s="12">
        <f>1795663+1842833</f>
        <v>3638496</v>
      </c>
      <c r="K47" s="12">
        <v>1795663</v>
      </c>
      <c r="L47" s="12">
        <f>614290+34893</f>
        <v>649183</v>
      </c>
      <c r="M47" s="12">
        <v>614290</v>
      </c>
      <c r="N47" s="4" t="s">
        <v>125</v>
      </c>
      <c r="O47" s="4" t="s">
        <v>127</v>
      </c>
      <c r="P47" s="4" t="s">
        <v>54</v>
      </c>
      <c r="Q47" s="5">
        <v>45361</v>
      </c>
      <c r="R47" s="5">
        <v>45332</v>
      </c>
      <c r="S47" s="17" t="s">
        <v>128</v>
      </c>
    </row>
    <row r="48" spans="1:19" ht="15.75" x14ac:dyDescent="0.25">
      <c r="A48" s="4">
        <v>2024</v>
      </c>
      <c r="B48" s="5">
        <v>45292</v>
      </c>
      <c r="C48" s="2">
        <v>45322</v>
      </c>
      <c r="D48" s="4">
        <v>5000</v>
      </c>
      <c r="E48" s="3">
        <v>5200</v>
      </c>
      <c r="F48" s="3">
        <v>5200</v>
      </c>
      <c r="G48" s="7" t="s">
        <v>92</v>
      </c>
      <c r="H48" s="18">
        <v>0</v>
      </c>
      <c r="I48" s="12">
        <v>495633</v>
      </c>
      <c r="J48" s="12">
        <v>441241</v>
      </c>
      <c r="K48" s="18">
        <v>0</v>
      </c>
      <c r="L48" s="18">
        <v>0</v>
      </c>
      <c r="M48" s="18">
        <v>0</v>
      </c>
      <c r="N48" s="4" t="s">
        <v>125</v>
      </c>
      <c r="O48" s="4" t="s">
        <v>127</v>
      </c>
      <c r="P48" s="4" t="s">
        <v>54</v>
      </c>
      <c r="Q48" s="5">
        <v>45361</v>
      </c>
      <c r="R48" s="5">
        <v>45332</v>
      </c>
      <c r="S48" s="17" t="s">
        <v>128</v>
      </c>
    </row>
    <row r="49" spans="1:19" ht="15.75" x14ac:dyDescent="0.25">
      <c r="A49" s="4">
        <v>2024</v>
      </c>
      <c r="B49" s="5">
        <v>45292</v>
      </c>
      <c r="C49" s="2">
        <v>45322</v>
      </c>
      <c r="D49" s="4">
        <v>5000</v>
      </c>
      <c r="E49" s="3">
        <v>5300</v>
      </c>
      <c r="F49" s="3">
        <v>5300</v>
      </c>
      <c r="G49" s="7" t="s">
        <v>93</v>
      </c>
      <c r="H49" s="18">
        <v>0</v>
      </c>
      <c r="I49" s="12">
        <v>3102020</v>
      </c>
      <c r="J49" s="12">
        <v>96996</v>
      </c>
      <c r="K49" s="18">
        <v>0</v>
      </c>
      <c r="L49" s="18">
        <v>0</v>
      </c>
      <c r="M49" s="18">
        <v>0</v>
      </c>
      <c r="N49" s="4" t="s">
        <v>125</v>
      </c>
      <c r="O49" s="4" t="s">
        <v>127</v>
      </c>
      <c r="P49" s="4" t="s">
        <v>54</v>
      </c>
      <c r="Q49" s="5">
        <v>45361</v>
      </c>
      <c r="R49" s="5">
        <v>45332</v>
      </c>
      <c r="S49" s="17" t="s">
        <v>128</v>
      </c>
    </row>
    <row r="50" spans="1:19" ht="15.75" x14ac:dyDescent="0.25">
      <c r="A50" s="4">
        <v>2024</v>
      </c>
      <c r="B50" s="5">
        <v>45292</v>
      </c>
      <c r="C50" s="2">
        <v>45322</v>
      </c>
      <c r="D50" s="4">
        <v>5000</v>
      </c>
      <c r="E50" s="3">
        <v>5400</v>
      </c>
      <c r="F50" s="3">
        <v>5400</v>
      </c>
      <c r="G50" s="7" t="s">
        <v>94</v>
      </c>
      <c r="H50" s="18">
        <v>0</v>
      </c>
      <c r="I50" s="12">
        <v>170233167</v>
      </c>
      <c r="J50" s="12">
        <v>165000000</v>
      </c>
      <c r="K50" s="12">
        <v>165000000</v>
      </c>
      <c r="L50" s="12">
        <f>143000000+22000000</f>
        <v>165000000</v>
      </c>
      <c r="M50" s="12">
        <v>143000000</v>
      </c>
      <c r="N50" s="4" t="s">
        <v>125</v>
      </c>
      <c r="O50" s="4" t="s">
        <v>127</v>
      </c>
      <c r="P50" s="4" t="s">
        <v>54</v>
      </c>
      <c r="Q50" s="5">
        <v>45361</v>
      </c>
      <c r="R50" s="5">
        <v>45332</v>
      </c>
      <c r="S50" s="17" t="s">
        <v>128</v>
      </c>
    </row>
    <row r="51" spans="1:19" ht="15.75" x14ac:dyDescent="0.25">
      <c r="A51" s="4">
        <v>2024</v>
      </c>
      <c r="B51" s="5">
        <v>45292</v>
      </c>
      <c r="C51" s="2">
        <v>45322</v>
      </c>
      <c r="D51" s="4">
        <v>5000</v>
      </c>
      <c r="E51" s="3">
        <v>5500</v>
      </c>
      <c r="F51" s="3">
        <v>5500</v>
      </c>
      <c r="G51" s="7" t="s">
        <v>95</v>
      </c>
      <c r="H51" s="18">
        <v>0</v>
      </c>
      <c r="I51" s="12">
        <v>125205000</v>
      </c>
      <c r="J51" s="12">
        <v>74855995</v>
      </c>
      <c r="K51" s="12">
        <v>74855995</v>
      </c>
      <c r="L51" s="12">
        <v>74855995</v>
      </c>
      <c r="M51" s="12">
        <v>74855995</v>
      </c>
      <c r="N51" s="4" t="s">
        <v>125</v>
      </c>
      <c r="O51" s="4" t="s">
        <v>127</v>
      </c>
      <c r="P51" s="4" t="s">
        <v>54</v>
      </c>
      <c r="Q51" s="5">
        <v>45361</v>
      </c>
      <c r="R51" s="5">
        <v>45332</v>
      </c>
      <c r="S51" s="17" t="s">
        <v>128</v>
      </c>
    </row>
    <row r="52" spans="1:19" ht="15.75" x14ac:dyDescent="0.25">
      <c r="A52" s="4">
        <v>2024</v>
      </c>
      <c r="B52" s="5">
        <v>45292</v>
      </c>
      <c r="C52" s="2">
        <v>45322</v>
      </c>
      <c r="D52" s="4">
        <v>5000</v>
      </c>
      <c r="E52" s="3">
        <v>5600</v>
      </c>
      <c r="F52" s="3">
        <v>5600</v>
      </c>
      <c r="G52" s="7" t="s">
        <v>96</v>
      </c>
      <c r="H52" s="18">
        <v>0</v>
      </c>
      <c r="I52" s="12">
        <v>2255230</v>
      </c>
      <c r="J52" s="12">
        <f>66000+1928269</f>
        <v>1994269</v>
      </c>
      <c r="K52" s="12">
        <v>66000</v>
      </c>
      <c r="L52" s="12">
        <v>66000</v>
      </c>
      <c r="M52" s="12">
        <v>66000</v>
      </c>
      <c r="N52" s="4" t="s">
        <v>125</v>
      </c>
      <c r="O52" s="4" t="s">
        <v>127</v>
      </c>
      <c r="P52" s="4" t="s">
        <v>54</v>
      </c>
      <c r="Q52" s="5">
        <v>45361</v>
      </c>
      <c r="R52" s="5">
        <v>45332</v>
      </c>
      <c r="S52" s="17" t="s">
        <v>128</v>
      </c>
    </row>
    <row r="53" spans="1:19" ht="15.75" x14ac:dyDescent="0.25">
      <c r="A53" s="4">
        <v>2024</v>
      </c>
      <c r="B53" s="5">
        <v>45292</v>
      </c>
      <c r="C53" s="2">
        <v>45322</v>
      </c>
      <c r="D53" s="4">
        <v>5000</v>
      </c>
      <c r="E53" s="3">
        <v>5700</v>
      </c>
      <c r="F53" s="3">
        <v>5700</v>
      </c>
      <c r="G53" s="7" t="s">
        <v>97</v>
      </c>
      <c r="H53" s="18">
        <v>0</v>
      </c>
      <c r="I53" s="18">
        <v>0</v>
      </c>
      <c r="J53" s="18">
        <v>0</v>
      </c>
      <c r="K53" s="18">
        <v>0</v>
      </c>
      <c r="L53" s="18">
        <v>0</v>
      </c>
      <c r="M53" s="18">
        <v>0</v>
      </c>
      <c r="N53" s="4" t="s">
        <v>125</v>
      </c>
      <c r="O53" s="4" t="s">
        <v>127</v>
      </c>
      <c r="P53" s="4" t="s">
        <v>54</v>
      </c>
      <c r="Q53" s="5">
        <v>45361</v>
      </c>
      <c r="R53" s="5">
        <v>45332</v>
      </c>
      <c r="S53" s="17" t="s">
        <v>128</v>
      </c>
    </row>
    <row r="54" spans="1:19" ht="15.75" x14ac:dyDescent="0.25">
      <c r="A54" s="4">
        <v>2024</v>
      </c>
      <c r="B54" s="5">
        <v>45292</v>
      </c>
      <c r="C54" s="2">
        <v>45322</v>
      </c>
      <c r="D54" s="4">
        <v>5000</v>
      </c>
      <c r="E54" s="3">
        <v>5800</v>
      </c>
      <c r="F54" s="3">
        <v>5800</v>
      </c>
      <c r="G54" s="7" t="s">
        <v>98</v>
      </c>
      <c r="H54" s="18">
        <v>0</v>
      </c>
      <c r="I54" s="18">
        <v>0</v>
      </c>
      <c r="J54" s="18">
        <v>0</v>
      </c>
      <c r="K54" s="18">
        <v>0</v>
      </c>
      <c r="L54" s="18">
        <v>0</v>
      </c>
      <c r="M54" s="18">
        <v>0</v>
      </c>
      <c r="N54" s="4" t="s">
        <v>125</v>
      </c>
      <c r="O54" s="4" t="s">
        <v>127</v>
      </c>
      <c r="P54" s="4" t="s">
        <v>54</v>
      </c>
      <c r="Q54" s="5">
        <v>45361</v>
      </c>
      <c r="R54" s="5">
        <v>45332</v>
      </c>
      <c r="S54" s="17" t="s">
        <v>128</v>
      </c>
    </row>
    <row r="55" spans="1:19" ht="15.75" x14ac:dyDescent="0.25">
      <c r="A55" s="4">
        <v>2024</v>
      </c>
      <c r="B55" s="5">
        <v>45292</v>
      </c>
      <c r="C55" s="2">
        <v>45322</v>
      </c>
      <c r="D55" s="4">
        <v>5000</v>
      </c>
      <c r="E55" s="3">
        <v>5900</v>
      </c>
      <c r="F55" s="3">
        <v>5900</v>
      </c>
      <c r="G55" s="7" t="s">
        <v>99</v>
      </c>
      <c r="H55" s="18">
        <v>0</v>
      </c>
      <c r="I55" s="12">
        <v>3483393</v>
      </c>
      <c r="J55" s="12">
        <v>215326</v>
      </c>
      <c r="K55" s="18">
        <v>0</v>
      </c>
      <c r="L55" s="18">
        <v>0</v>
      </c>
      <c r="M55" s="18">
        <v>0</v>
      </c>
      <c r="N55" s="4" t="s">
        <v>125</v>
      </c>
      <c r="O55" s="4" t="s">
        <v>127</v>
      </c>
      <c r="P55" s="4" t="s">
        <v>54</v>
      </c>
      <c r="Q55" s="5">
        <v>45361</v>
      </c>
      <c r="R55" s="5">
        <v>45332</v>
      </c>
      <c r="S55" s="17" t="s">
        <v>128</v>
      </c>
    </row>
    <row r="56" spans="1:19" ht="15.75" x14ac:dyDescent="0.25">
      <c r="A56" s="4">
        <v>2024</v>
      </c>
      <c r="B56" s="5">
        <v>45292</v>
      </c>
      <c r="C56" s="2">
        <v>45322</v>
      </c>
      <c r="D56" s="4">
        <v>6000</v>
      </c>
      <c r="E56" s="4">
        <v>6000</v>
      </c>
      <c r="F56" s="4">
        <v>6000</v>
      </c>
      <c r="G56" s="6" t="s">
        <v>100</v>
      </c>
      <c r="H56" s="11">
        <f>SUM(H57:H59)</f>
        <v>10963354028</v>
      </c>
      <c r="I56" s="11">
        <f t="shared" ref="I56:M56" si="12">SUM(I57:I59)</f>
        <v>10098370064</v>
      </c>
      <c r="J56" s="11">
        <f t="shared" ref="J56" si="13">SUM(J57:J59)</f>
        <v>5962157592</v>
      </c>
      <c r="K56" s="11">
        <f t="shared" si="12"/>
        <v>5890317114</v>
      </c>
      <c r="L56" s="11">
        <f t="shared" ref="L56" si="14">SUM(L57:L59)</f>
        <v>5672316189</v>
      </c>
      <c r="M56" s="11">
        <f t="shared" si="12"/>
        <v>4646188690</v>
      </c>
      <c r="N56" s="4" t="s">
        <v>125</v>
      </c>
      <c r="O56" s="4" t="s">
        <v>127</v>
      </c>
      <c r="P56" s="4" t="s">
        <v>54</v>
      </c>
      <c r="Q56" s="5">
        <v>45361</v>
      </c>
      <c r="R56" s="5">
        <v>45332</v>
      </c>
      <c r="S56" s="17" t="s">
        <v>128</v>
      </c>
    </row>
    <row r="57" spans="1:19" ht="15.75" x14ac:dyDescent="0.25">
      <c r="A57" s="4">
        <v>2024</v>
      </c>
      <c r="B57" s="5">
        <v>45292</v>
      </c>
      <c r="C57" s="2">
        <v>45322</v>
      </c>
      <c r="D57" s="4">
        <v>6000</v>
      </c>
      <c r="E57" s="3">
        <v>6100</v>
      </c>
      <c r="F57" s="3">
        <v>6100</v>
      </c>
      <c r="G57" s="7" t="s">
        <v>101</v>
      </c>
      <c r="H57" s="12">
        <v>6972695123</v>
      </c>
      <c r="I57" s="13">
        <v>5985653615</v>
      </c>
      <c r="J57" s="13">
        <v>2859575778</v>
      </c>
      <c r="K57" s="13">
        <v>2859575778</v>
      </c>
      <c r="L57" s="13">
        <f>2695834482+127665298</f>
        <v>2823499780</v>
      </c>
      <c r="M57" s="13">
        <v>2695834482</v>
      </c>
      <c r="N57" s="4" t="s">
        <v>125</v>
      </c>
      <c r="O57" s="4" t="s">
        <v>127</v>
      </c>
      <c r="P57" s="4" t="s">
        <v>54</v>
      </c>
      <c r="Q57" s="5">
        <v>45361</v>
      </c>
      <c r="R57" s="5">
        <v>45332</v>
      </c>
      <c r="S57" s="17" t="s">
        <v>128</v>
      </c>
    </row>
    <row r="58" spans="1:19" ht="15.75" x14ac:dyDescent="0.25">
      <c r="A58" s="4">
        <v>2024</v>
      </c>
      <c r="B58" s="5">
        <v>45292</v>
      </c>
      <c r="C58" s="2">
        <v>45322</v>
      </c>
      <c r="D58" s="4">
        <v>6000</v>
      </c>
      <c r="E58" s="3">
        <v>6200</v>
      </c>
      <c r="F58" s="3">
        <v>6200</v>
      </c>
      <c r="G58" s="7" t="s">
        <v>102</v>
      </c>
      <c r="H58" s="18">
        <v>0</v>
      </c>
      <c r="I58" s="12">
        <v>101464571</v>
      </c>
      <c r="J58" s="13">
        <v>101107638</v>
      </c>
      <c r="K58" s="13">
        <v>101107638</v>
      </c>
      <c r="L58" s="13">
        <v>101107638</v>
      </c>
      <c r="M58" s="13">
        <v>101107638</v>
      </c>
      <c r="N58" s="4" t="s">
        <v>125</v>
      </c>
      <c r="O58" s="4" t="s">
        <v>127</v>
      </c>
      <c r="P58" s="4" t="s">
        <v>54</v>
      </c>
      <c r="Q58" s="5">
        <v>45361</v>
      </c>
      <c r="R58" s="5">
        <v>45332</v>
      </c>
      <c r="S58" s="17" t="s">
        <v>128</v>
      </c>
    </row>
    <row r="59" spans="1:19" ht="15.75" x14ac:dyDescent="0.25">
      <c r="A59" s="4">
        <v>2024</v>
      </c>
      <c r="B59" s="5">
        <v>45292</v>
      </c>
      <c r="C59" s="2">
        <v>45322</v>
      </c>
      <c r="D59" s="4">
        <v>6000</v>
      </c>
      <c r="E59" s="3">
        <v>6300</v>
      </c>
      <c r="F59" s="3">
        <v>6300</v>
      </c>
      <c r="G59" s="7" t="s">
        <v>103</v>
      </c>
      <c r="H59" s="12">
        <v>3990658905</v>
      </c>
      <c r="I59" s="12">
        <v>4011251878</v>
      </c>
      <c r="J59" s="12">
        <f>2929633698+71840478</f>
        <v>3001474176</v>
      </c>
      <c r="K59" s="12">
        <v>2929633698</v>
      </c>
      <c r="L59" s="12">
        <f>1849246570+898462201</f>
        <v>2747708771</v>
      </c>
      <c r="M59" s="12">
        <v>1849246570</v>
      </c>
      <c r="N59" s="4" t="s">
        <v>125</v>
      </c>
      <c r="O59" s="4" t="s">
        <v>127</v>
      </c>
      <c r="P59" s="4" t="s">
        <v>54</v>
      </c>
      <c r="Q59" s="5">
        <v>45361</v>
      </c>
      <c r="R59" s="5">
        <v>45332</v>
      </c>
      <c r="S59" s="17" t="s">
        <v>128</v>
      </c>
    </row>
    <row r="60" spans="1:19" ht="15.75" x14ac:dyDescent="0.25">
      <c r="A60" s="4">
        <v>2024</v>
      </c>
      <c r="B60" s="5">
        <v>45292</v>
      </c>
      <c r="C60" s="2">
        <v>45322</v>
      </c>
      <c r="D60" s="4">
        <v>7000</v>
      </c>
      <c r="E60" s="4">
        <v>7000</v>
      </c>
      <c r="F60" s="4">
        <v>7000</v>
      </c>
      <c r="G60" s="6" t="s">
        <v>104</v>
      </c>
      <c r="H60" s="11">
        <f>SUM(H61:H67)</f>
        <v>51000000</v>
      </c>
      <c r="I60" s="11">
        <f t="shared" ref="I60:M60" si="15">SUM(I61:I67)</f>
        <v>1000000</v>
      </c>
      <c r="J60" s="19">
        <f t="shared" ref="J60" si="16">SUM(J61:J67)</f>
        <v>0</v>
      </c>
      <c r="K60" s="19">
        <f t="shared" si="15"/>
        <v>0</v>
      </c>
      <c r="L60" s="19">
        <f t="shared" ref="L60" si="17">SUM(L61:L67)</f>
        <v>0</v>
      </c>
      <c r="M60" s="19">
        <f t="shared" si="15"/>
        <v>0</v>
      </c>
      <c r="N60" s="4" t="s">
        <v>125</v>
      </c>
      <c r="O60" s="4" t="s">
        <v>127</v>
      </c>
      <c r="P60" s="4" t="s">
        <v>54</v>
      </c>
      <c r="Q60" s="5">
        <v>45361</v>
      </c>
      <c r="R60" s="5">
        <v>45332</v>
      </c>
      <c r="S60" s="17" t="s">
        <v>128</v>
      </c>
    </row>
    <row r="61" spans="1:19" ht="15.75" x14ac:dyDescent="0.25">
      <c r="A61" s="4">
        <v>2024</v>
      </c>
      <c r="B61" s="5">
        <v>45292</v>
      </c>
      <c r="C61" s="2">
        <v>45322</v>
      </c>
      <c r="D61" s="4">
        <v>7000</v>
      </c>
      <c r="E61" s="3">
        <v>7100</v>
      </c>
      <c r="F61" s="3">
        <v>7100</v>
      </c>
      <c r="G61" s="7" t="s">
        <v>105</v>
      </c>
      <c r="H61" s="18">
        <v>0</v>
      </c>
      <c r="I61" s="18">
        <v>0</v>
      </c>
      <c r="J61" s="18">
        <v>0</v>
      </c>
      <c r="K61" s="18">
        <v>0</v>
      </c>
      <c r="L61" s="18">
        <v>0</v>
      </c>
      <c r="M61" s="18">
        <v>0</v>
      </c>
      <c r="N61" s="4" t="s">
        <v>125</v>
      </c>
      <c r="O61" s="4" t="s">
        <v>127</v>
      </c>
      <c r="P61" s="4" t="s">
        <v>54</v>
      </c>
      <c r="Q61" s="5">
        <v>45361</v>
      </c>
      <c r="R61" s="5">
        <v>45332</v>
      </c>
      <c r="S61" s="17" t="s">
        <v>128</v>
      </c>
    </row>
    <row r="62" spans="1:19" ht="15.75" x14ac:dyDescent="0.25">
      <c r="A62" s="4">
        <v>2024</v>
      </c>
      <c r="B62" s="5">
        <v>45292</v>
      </c>
      <c r="C62" s="2">
        <v>45322</v>
      </c>
      <c r="D62" s="4">
        <v>7000</v>
      </c>
      <c r="E62" s="3">
        <v>7200</v>
      </c>
      <c r="F62" s="3">
        <v>7200</v>
      </c>
      <c r="G62" s="7" t="s">
        <v>106</v>
      </c>
      <c r="H62" s="18">
        <v>0</v>
      </c>
      <c r="I62" s="18">
        <v>0</v>
      </c>
      <c r="J62" s="18">
        <v>0</v>
      </c>
      <c r="K62" s="18">
        <v>0</v>
      </c>
      <c r="L62" s="18">
        <v>0</v>
      </c>
      <c r="M62" s="18">
        <v>0</v>
      </c>
      <c r="N62" s="4" t="s">
        <v>125</v>
      </c>
      <c r="O62" s="4" t="s">
        <v>127</v>
      </c>
      <c r="P62" s="4" t="s">
        <v>54</v>
      </c>
      <c r="Q62" s="5">
        <v>45361</v>
      </c>
      <c r="R62" s="5">
        <v>45332</v>
      </c>
      <c r="S62" s="17" t="s">
        <v>128</v>
      </c>
    </row>
    <row r="63" spans="1:19" ht="15.75" x14ac:dyDescent="0.25">
      <c r="A63" s="4">
        <v>2024</v>
      </c>
      <c r="B63" s="5">
        <v>45292</v>
      </c>
      <c r="C63" s="2">
        <v>45322</v>
      </c>
      <c r="D63" s="4">
        <v>7000</v>
      </c>
      <c r="E63" s="3">
        <v>7300</v>
      </c>
      <c r="F63" s="3">
        <v>7300</v>
      </c>
      <c r="G63" s="7" t="s">
        <v>107</v>
      </c>
      <c r="H63" s="18">
        <v>0</v>
      </c>
      <c r="I63" s="18">
        <v>0</v>
      </c>
      <c r="J63" s="18">
        <v>0</v>
      </c>
      <c r="K63" s="18">
        <v>0</v>
      </c>
      <c r="L63" s="18">
        <v>0</v>
      </c>
      <c r="M63" s="18">
        <v>0</v>
      </c>
      <c r="N63" s="4" t="s">
        <v>125</v>
      </c>
      <c r="O63" s="4" t="s">
        <v>127</v>
      </c>
      <c r="P63" s="4" t="s">
        <v>54</v>
      </c>
      <c r="Q63" s="5">
        <v>45361</v>
      </c>
      <c r="R63" s="5">
        <v>45332</v>
      </c>
      <c r="S63" s="17" t="s">
        <v>128</v>
      </c>
    </row>
    <row r="64" spans="1:19" ht="15.75" x14ac:dyDescent="0.25">
      <c r="A64" s="4">
        <v>2024</v>
      </c>
      <c r="B64" s="5">
        <v>45292</v>
      </c>
      <c r="C64" s="2">
        <v>45322</v>
      </c>
      <c r="D64" s="4">
        <v>7000</v>
      </c>
      <c r="E64" s="3">
        <v>7400</v>
      </c>
      <c r="F64" s="3">
        <v>7400</v>
      </c>
      <c r="G64" s="7" t="s">
        <v>108</v>
      </c>
      <c r="H64" s="18">
        <v>0</v>
      </c>
      <c r="I64" s="18">
        <v>0</v>
      </c>
      <c r="J64" s="18">
        <v>0</v>
      </c>
      <c r="K64" s="18">
        <v>0</v>
      </c>
      <c r="L64" s="18">
        <v>0</v>
      </c>
      <c r="M64" s="18">
        <v>0</v>
      </c>
      <c r="N64" s="4" t="s">
        <v>125</v>
      </c>
      <c r="O64" s="4" t="s">
        <v>127</v>
      </c>
      <c r="P64" s="4" t="s">
        <v>54</v>
      </c>
      <c r="Q64" s="5">
        <v>45361</v>
      </c>
      <c r="R64" s="5">
        <v>45332</v>
      </c>
      <c r="S64" s="17" t="s">
        <v>128</v>
      </c>
    </row>
    <row r="65" spans="1:19" ht="15.75" x14ac:dyDescent="0.25">
      <c r="A65" s="4">
        <v>2024</v>
      </c>
      <c r="B65" s="5">
        <v>45292</v>
      </c>
      <c r="C65" s="2">
        <v>45322</v>
      </c>
      <c r="D65" s="4">
        <v>7000</v>
      </c>
      <c r="E65" s="3">
        <v>7500</v>
      </c>
      <c r="F65" s="3">
        <v>7500</v>
      </c>
      <c r="G65" s="7" t="s">
        <v>109</v>
      </c>
      <c r="H65" s="18">
        <v>0</v>
      </c>
      <c r="I65" s="18">
        <v>0</v>
      </c>
      <c r="J65" s="18">
        <v>0</v>
      </c>
      <c r="K65" s="18">
        <v>0</v>
      </c>
      <c r="L65" s="18">
        <v>0</v>
      </c>
      <c r="M65" s="18">
        <v>0</v>
      </c>
      <c r="N65" s="4" t="s">
        <v>125</v>
      </c>
      <c r="O65" s="4" t="s">
        <v>127</v>
      </c>
      <c r="P65" s="4" t="s">
        <v>54</v>
      </c>
      <c r="Q65" s="5">
        <v>45361</v>
      </c>
      <c r="R65" s="5">
        <v>45332</v>
      </c>
      <c r="S65" s="17" t="s">
        <v>128</v>
      </c>
    </row>
    <row r="66" spans="1:19" ht="15.75" x14ac:dyDescent="0.25">
      <c r="A66" s="4">
        <v>2024</v>
      </c>
      <c r="B66" s="5">
        <v>45292</v>
      </c>
      <c r="C66" s="2">
        <v>45322</v>
      </c>
      <c r="D66" s="4">
        <v>7000</v>
      </c>
      <c r="E66" s="3">
        <v>7600</v>
      </c>
      <c r="F66" s="3">
        <v>7600</v>
      </c>
      <c r="G66" s="7" t="s">
        <v>110</v>
      </c>
      <c r="H66" s="18">
        <v>0</v>
      </c>
      <c r="I66" s="18">
        <v>0</v>
      </c>
      <c r="J66" s="18">
        <v>0</v>
      </c>
      <c r="K66" s="18">
        <v>0</v>
      </c>
      <c r="L66" s="18">
        <v>0</v>
      </c>
      <c r="M66" s="18">
        <v>0</v>
      </c>
      <c r="N66" s="4" t="s">
        <v>125</v>
      </c>
      <c r="O66" s="4" t="s">
        <v>127</v>
      </c>
      <c r="P66" s="4" t="s">
        <v>54</v>
      </c>
      <c r="Q66" s="5">
        <v>45361</v>
      </c>
      <c r="R66" s="5">
        <v>45332</v>
      </c>
      <c r="S66" s="17" t="s">
        <v>128</v>
      </c>
    </row>
    <row r="67" spans="1:19" ht="15.75" x14ac:dyDescent="0.25">
      <c r="A67" s="4">
        <v>2024</v>
      </c>
      <c r="B67" s="5">
        <v>45292</v>
      </c>
      <c r="C67" s="2">
        <v>45322</v>
      </c>
      <c r="D67" s="4">
        <v>7000</v>
      </c>
      <c r="E67" s="3">
        <v>7900</v>
      </c>
      <c r="F67" s="3">
        <v>7900</v>
      </c>
      <c r="G67" s="7" t="s">
        <v>111</v>
      </c>
      <c r="H67" s="12">
        <v>51000000</v>
      </c>
      <c r="I67" s="12">
        <v>1000000</v>
      </c>
      <c r="J67" s="18">
        <v>0</v>
      </c>
      <c r="K67" s="18">
        <v>0</v>
      </c>
      <c r="L67" s="18">
        <v>0</v>
      </c>
      <c r="M67" s="18">
        <v>0</v>
      </c>
      <c r="N67" s="4" t="s">
        <v>125</v>
      </c>
      <c r="O67" s="4" t="s">
        <v>127</v>
      </c>
      <c r="P67" s="4" t="s">
        <v>54</v>
      </c>
      <c r="Q67" s="5">
        <v>45361</v>
      </c>
      <c r="R67" s="5">
        <v>45332</v>
      </c>
      <c r="S67" s="17" t="s">
        <v>128</v>
      </c>
    </row>
    <row r="68" spans="1:19" ht="15.75" x14ac:dyDescent="0.25">
      <c r="A68" s="4">
        <v>2024</v>
      </c>
      <c r="B68" s="5">
        <v>45292</v>
      </c>
      <c r="C68" s="2">
        <v>45322</v>
      </c>
      <c r="D68" s="4">
        <v>8000</v>
      </c>
      <c r="E68" s="4">
        <v>8000</v>
      </c>
      <c r="F68" s="4">
        <v>8000</v>
      </c>
      <c r="G68" s="6" t="s">
        <v>112</v>
      </c>
      <c r="H68" s="11">
        <f>SUM(H69:H71)</f>
        <v>10918940241</v>
      </c>
      <c r="I68" s="11">
        <f t="shared" ref="I68:M68" si="18">SUM(I69:I71)</f>
        <v>10809961760</v>
      </c>
      <c r="J68" s="11">
        <f t="shared" ref="J68" si="19">SUM(J69:J71)</f>
        <v>8824732659</v>
      </c>
      <c r="K68" s="11">
        <f t="shared" si="18"/>
        <v>8824732659</v>
      </c>
      <c r="L68" s="11">
        <f t="shared" ref="L68" si="20">SUM(L69:L71)</f>
        <v>8824732659</v>
      </c>
      <c r="M68" s="11">
        <f t="shared" si="18"/>
        <v>8804698352</v>
      </c>
      <c r="N68" s="4" t="s">
        <v>125</v>
      </c>
      <c r="O68" s="4" t="s">
        <v>127</v>
      </c>
      <c r="P68" s="4" t="s">
        <v>54</v>
      </c>
      <c r="Q68" s="5">
        <v>45361</v>
      </c>
      <c r="R68" s="5">
        <v>45332</v>
      </c>
      <c r="S68" s="17" t="s">
        <v>128</v>
      </c>
    </row>
    <row r="69" spans="1:19" ht="15.75" x14ac:dyDescent="0.25">
      <c r="A69" s="4">
        <v>2024</v>
      </c>
      <c r="B69" s="5">
        <v>45292</v>
      </c>
      <c r="C69" s="2">
        <v>45322</v>
      </c>
      <c r="D69" s="4">
        <v>8000</v>
      </c>
      <c r="E69" s="3">
        <v>8100</v>
      </c>
      <c r="F69" s="3">
        <v>8100</v>
      </c>
      <c r="G69" s="7" t="s">
        <v>113</v>
      </c>
      <c r="H69" s="12">
        <v>5614365743</v>
      </c>
      <c r="I69" s="12">
        <v>5505364643</v>
      </c>
      <c r="J69" s="12">
        <v>4430247010</v>
      </c>
      <c r="K69" s="12">
        <v>4430247010</v>
      </c>
      <c r="L69" s="12">
        <f>4410212703+20034307</f>
        <v>4430247010</v>
      </c>
      <c r="M69" s="12">
        <v>4410212703</v>
      </c>
      <c r="N69" s="4" t="s">
        <v>125</v>
      </c>
      <c r="O69" s="4" t="s">
        <v>127</v>
      </c>
      <c r="P69" s="4" t="s">
        <v>54</v>
      </c>
      <c r="Q69" s="5">
        <v>45361</v>
      </c>
      <c r="R69" s="5">
        <v>45332</v>
      </c>
      <c r="S69" s="17" t="s">
        <v>128</v>
      </c>
    </row>
    <row r="70" spans="1:19" ht="15.75" x14ac:dyDescent="0.25">
      <c r="A70" s="4">
        <v>2024</v>
      </c>
      <c r="B70" s="5">
        <v>45292</v>
      </c>
      <c r="C70" s="2">
        <v>45322</v>
      </c>
      <c r="D70" s="4">
        <v>8000</v>
      </c>
      <c r="E70" s="3">
        <v>8300</v>
      </c>
      <c r="F70" s="3">
        <v>8300</v>
      </c>
      <c r="G70" s="7" t="s">
        <v>114</v>
      </c>
      <c r="H70" s="12">
        <v>5304574498</v>
      </c>
      <c r="I70" s="12">
        <v>5304597117</v>
      </c>
      <c r="J70" s="12">
        <v>4394485649</v>
      </c>
      <c r="K70" s="12">
        <v>4394485649</v>
      </c>
      <c r="L70" s="12">
        <v>4394485649</v>
      </c>
      <c r="M70" s="12">
        <v>4394485649</v>
      </c>
      <c r="N70" s="4" t="s">
        <v>125</v>
      </c>
      <c r="O70" s="4" t="s">
        <v>127</v>
      </c>
      <c r="P70" s="4" t="s">
        <v>54</v>
      </c>
      <c r="Q70" s="5">
        <v>45361</v>
      </c>
      <c r="R70" s="5">
        <v>45332</v>
      </c>
      <c r="S70" s="17" t="s">
        <v>128</v>
      </c>
    </row>
    <row r="71" spans="1:19" ht="15.75" x14ac:dyDescent="0.25">
      <c r="A71" s="4">
        <v>2024</v>
      </c>
      <c r="B71" s="5">
        <v>45292</v>
      </c>
      <c r="C71" s="2">
        <v>45322</v>
      </c>
      <c r="D71" s="4">
        <v>8000</v>
      </c>
      <c r="E71" s="3">
        <v>8500</v>
      </c>
      <c r="F71" s="3">
        <v>8500</v>
      </c>
      <c r="G71" s="7" t="s">
        <v>115</v>
      </c>
      <c r="H71" s="18">
        <v>0</v>
      </c>
      <c r="I71" s="18">
        <v>0</v>
      </c>
      <c r="J71" s="18">
        <v>0</v>
      </c>
      <c r="K71" s="18">
        <v>0</v>
      </c>
      <c r="L71" s="18">
        <v>0</v>
      </c>
      <c r="M71" s="18">
        <v>0</v>
      </c>
      <c r="N71" s="4" t="s">
        <v>125</v>
      </c>
      <c r="O71" s="4" t="s">
        <v>127</v>
      </c>
      <c r="P71" s="4" t="s">
        <v>54</v>
      </c>
      <c r="Q71" s="5">
        <v>45361</v>
      </c>
      <c r="R71" s="5">
        <v>45332</v>
      </c>
      <c r="S71" s="17" t="s">
        <v>128</v>
      </c>
    </row>
    <row r="72" spans="1:19" ht="15.75" x14ac:dyDescent="0.25">
      <c r="A72" s="4">
        <v>2024</v>
      </c>
      <c r="B72" s="5">
        <v>45292</v>
      </c>
      <c r="C72" s="2">
        <v>45322</v>
      </c>
      <c r="D72" s="4">
        <v>9000</v>
      </c>
      <c r="E72" s="4">
        <v>9000</v>
      </c>
      <c r="F72" s="4">
        <v>9000</v>
      </c>
      <c r="G72" s="6" t="s">
        <v>116</v>
      </c>
      <c r="H72" s="11">
        <f>SUM(H73:H79)</f>
        <v>413211854</v>
      </c>
      <c r="I72" s="11">
        <f t="shared" ref="I72:M72" si="21">SUM(I73:I79)</f>
        <v>648777895</v>
      </c>
      <c r="J72" s="11">
        <f t="shared" ref="J72" si="22">SUM(J73:J79)</f>
        <v>643854207</v>
      </c>
      <c r="K72" s="11">
        <f t="shared" si="21"/>
        <v>643854207</v>
      </c>
      <c r="L72" s="11">
        <f t="shared" ref="L72" si="23">SUM(L73:L79)</f>
        <v>643854207</v>
      </c>
      <c r="M72" s="11">
        <f t="shared" si="21"/>
        <v>643854207</v>
      </c>
      <c r="N72" s="4" t="s">
        <v>125</v>
      </c>
      <c r="O72" s="4" t="s">
        <v>127</v>
      </c>
      <c r="P72" s="4" t="s">
        <v>54</v>
      </c>
      <c r="Q72" s="5">
        <v>45361</v>
      </c>
      <c r="R72" s="5">
        <v>45332</v>
      </c>
      <c r="S72" s="17" t="s">
        <v>128</v>
      </c>
    </row>
    <row r="73" spans="1:19" ht="15.75" x14ac:dyDescent="0.25">
      <c r="A73" s="4">
        <v>2024</v>
      </c>
      <c r="B73" s="5">
        <v>45292</v>
      </c>
      <c r="C73" s="2">
        <v>45322</v>
      </c>
      <c r="D73" s="4">
        <v>9000</v>
      </c>
      <c r="E73" s="3">
        <v>9100</v>
      </c>
      <c r="F73" s="3">
        <v>9100</v>
      </c>
      <c r="G73" s="7" t="s">
        <v>117</v>
      </c>
      <c r="H73" s="12">
        <v>72597929</v>
      </c>
      <c r="I73" s="13">
        <v>230977868</v>
      </c>
      <c r="J73" s="13">
        <v>230836433</v>
      </c>
      <c r="K73" s="13">
        <v>230836433</v>
      </c>
      <c r="L73" s="13">
        <v>230836433</v>
      </c>
      <c r="M73" s="13">
        <v>230836433</v>
      </c>
      <c r="N73" s="4" t="s">
        <v>125</v>
      </c>
      <c r="O73" s="4" t="s">
        <v>127</v>
      </c>
      <c r="P73" s="4" t="s">
        <v>54</v>
      </c>
      <c r="Q73" s="5">
        <v>45361</v>
      </c>
      <c r="R73" s="5">
        <v>45332</v>
      </c>
      <c r="S73" s="17" t="s">
        <v>128</v>
      </c>
    </row>
    <row r="74" spans="1:19" ht="15.75" x14ac:dyDescent="0.25">
      <c r="A74" s="4">
        <v>2024</v>
      </c>
      <c r="B74" s="5">
        <v>45292</v>
      </c>
      <c r="C74" s="2">
        <v>45322</v>
      </c>
      <c r="D74" s="4">
        <v>9000</v>
      </c>
      <c r="E74" s="3">
        <v>9200</v>
      </c>
      <c r="F74" s="3">
        <v>9200</v>
      </c>
      <c r="G74" s="7" t="s">
        <v>118</v>
      </c>
      <c r="H74" s="12">
        <v>282722315</v>
      </c>
      <c r="I74" s="12">
        <v>415776611</v>
      </c>
      <c r="J74" s="12">
        <v>411046205</v>
      </c>
      <c r="K74" s="12">
        <v>411046205</v>
      </c>
      <c r="L74" s="12">
        <v>411046205</v>
      </c>
      <c r="M74" s="12">
        <v>411046205</v>
      </c>
      <c r="N74" s="4" t="s">
        <v>125</v>
      </c>
      <c r="O74" s="4" t="s">
        <v>127</v>
      </c>
      <c r="P74" s="4" t="s">
        <v>54</v>
      </c>
      <c r="Q74" s="5">
        <v>45361</v>
      </c>
      <c r="R74" s="5">
        <v>45332</v>
      </c>
      <c r="S74" s="17" t="s">
        <v>128</v>
      </c>
    </row>
    <row r="75" spans="1:19" ht="15.75" x14ac:dyDescent="0.25">
      <c r="A75" s="4">
        <v>2024</v>
      </c>
      <c r="B75" s="5">
        <v>45292</v>
      </c>
      <c r="C75" s="2">
        <v>45322</v>
      </c>
      <c r="D75" s="4">
        <v>9000</v>
      </c>
      <c r="E75" s="3">
        <v>9300</v>
      </c>
      <c r="F75" s="3">
        <v>9300</v>
      </c>
      <c r="G75" s="7" t="s">
        <v>119</v>
      </c>
      <c r="H75" s="18">
        <v>0</v>
      </c>
      <c r="I75" s="18">
        <v>0</v>
      </c>
      <c r="J75" s="18">
        <v>0</v>
      </c>
      <c r="K75" s="18">
        <v>0</v>
      </c>
      <c r="L75" s="18">
        <v>0</v>
      </c>
      <c r="M75" s="18">
        <v>0</v>
      </c>
      <c r="N75" s="4" t="s">
        <v>125</v>
      </c>
      <c r="O75" s="4" t="s">
        <v>127</v>
      </c>
      <c r="P75" s="4" t="s">
        <v>54</v>
      </c>
      <c r="Q75" s="5">
        <v>45361</v>
      </c>
      <c r="R75" s="5">
        <v>45332</v>
      </c>
      <c r="S75" s="17" t="s">
        <v>128</v>
      </c>
    </row>
    <row r="76" spans="1:19" ht="15.75" x14ac:dyDescent="0.25">
      <c r="A76" s="4">
        <v>2024</v>
      </c>
      <c r="B76" s="5">
        <v>45292</v>
      </c>
      <c r="C76" s="2">
        <v>45322</v>
      </c>
      <c r="D76" s="4">
        <v>9000</v>
      </c>
      <c r="E76" s="3">
        <v>9400</v>
      </c>
      <c r="F76" s="3">
        <v>9400</v>
      </c>
      <c r="G76" s="7" t="s">
        <v>120</v>
      </c>
      <c r="H76" s="12">
        <v>4338983</v>
      </c>
      <c r="I76" s="12">
        <v>2021416</v>
      </c>
      <c r="J76" s="12">
        <v>1969569</v>
      </c>
      <c r="K76" s="12">
        <v>1969569</v>
      </c>
      <c r="L76" s="12">
        <v>1969569</v>
      </c>
      <c r="M76" s="12">
        <v>1969569</v>
      </c>
      <c r="N76" s="4" t="s">
        <v>125</v>
      </c>
      <c r="O76" s="4" t="s">
        <v>127</v>
      </c>
      <c r="P76" s="4" t="s">
        <v>54</v>
      </c>
      <c r="Q76" s="5">
        <v>45361</v>
      </c>
      <c r="R76" s="5">
        <v>45332</v>
      </c>
      <c r="S76" s="17" t="s">
        <v>128</v>
      </c>
    </row>
    <row r="77" spans="1:19" ht="15.75" x14ac:dyDescent="0.25">
      <c r="A77" s="4">
        <v>2024</v>
      </c>
      <c r="B77" s="5">
        <v>45292</v>
      </c>
      <c r="C77" s="2">
        <v>45322</v>
      </c>
      <c r="D77" s="4">
        <v>9000</v>
      </c>
      <c r="E77" s="3">
        <v>9500</v>
      </c>
      <c r="F77" s="3">
        <v>9500</v>
      </c>
      <c r="G77" s="7" t="s">
        <v>121</v>
      </c>
      <c r="H77" s="12">
        <v>3552627</v>
      </c>
      <c r="I77" s="12">
        <v>2000</v>
      </c>
      <c r="J77" s="12">
        <v>2000</v>
      </c>
      <c r="K77" s="12">
        <v>2000</v>
      </c>
      <c r="L77" s="12">
        <v>2000</v>
      </c>
      <c r="M77" s="12">
        <v>2000</v>
      </c>
      <c r="N77" s="4" t="s">
        <v>125</v>
      </c>
      <c r="O77" s="4" t="s">
        <v>127</v>
      </c>
      <c r="P77" s="4" t="s">
        <v>54</v>
      </c>
      <c r="Q77" s="5">
        <v>45361</v>
      </c>
      <c r="R77" s="5">
        <v>45332</v>
      </c>
      <c r="S77" s="17" t="s">
        <v>128</v>
      </c>
    </row>
    <row r="78" spans="1:19" ht="15.75" x14ac:dyDescent="0.25">
      <c r="A78" s="4">
        <v>2024</v>
      </c>
      <c r="B78" s="5">
        <v>45292</v>
      </c>
      <c r="C78" s="2">
        <v>45322</v>
      </c>
      <c r="D78" s="4">
        <v>9000</v>
      </c>
      <c r="E78" s="3">
        <v>9600</v>
      </c>
      <c r="F78" s="3">
        <v>9600</v>
      </c>
      <c r="G78" s="7" t="s">
        <v>122</v>
      </c>
      <c r="H78" s="18">
        <v>0</v>
      </c>
      <c r="I78" s="18">
        <v>0</v>
      </c>
      <c r="J78" s="18">
        <v>0</v>
      </c>
      <c r="K78" s="18">
        <v>0</v>
      </c>
      <c r="L78" s="18">
        <v>0</v>
      </c>
      <c r="M78" s="18">
        <v>0</v>
      </c>
      <c r="N78" s="4" t="s">
        <v>125</v>
      </c>
      <c r="O78" s="4" t="s">
        <v>127</v>
      </c>
      <c r="P78" s="4" t="s">
        <v>54</v>
      </c>
      <c r="Q78" s="5">
        <v>45361</v>
      </c>
      <c r="R78" s="5">
        <v>45332</v>
      </c>
      <c r="S78" s="17" t="s">
        <v>128</v>
      </c>
    </row>
    <row r="79" spans="1:19" ht="15.75" x14ac:dyDescent="0.25">
      <c r="A79" s="4">
        <v>2024</v>
      </c>
      <c r="B79" s="5">
        <v>45292</v>
      </c>
      <c r="C79" s="2">
        <v>45322</v>
      </c>
      <c r="D79" s="4">
        <v>9000</v>
      </c>
      <c r="E79" s="3">
        <v>9900</v>
      </c>
      <c r="F79" s="3">
        <v>9900</v>
      </c>
      <c r="G79" s="7" t="s">
        <v>123</v>
      </c>
      <c r="H79" s="12">
        <v>50000000</v>
      </c>
      <c r="I79" s="18">
        <v>0</v>
      </c>
      <c r="J79" s="18">
        <v>0</v>
      </c>
      <c r="K79" s="18">
        <v>0</v>
      </c>
      <c r="L79" s="18">
        <v>0</v>
      </c>
      <c r="M79" s="18">
        <v>0</v>
      </c>
      <c r="N79" s="4" t="s">
        <v>125</v>
      </c>
      <c r="O79" s="4" t="s">
        <v>127</v>
      </c>
      <c r="P79" s="4" t="s">
        <v>54</v>
      </c>
      <c r="Q79" s="5">
        <v>45361</v>
      </c>
      <c r="R79" s="5">
        <v>45332</v>
      </c>
      <c r="S79" s="17" t="s">
        <v>128</v>
      </c>
    </row>
    <row r="81" spans="8:13" x14ac:dyDescent="0.25">
      <c r="H81" s="9">
        <f>+H8+H16+H26+H36+H46+H56+H60+H68+H72</f>
        <v>60998220187</v>
      </c>
      <c r="I81" s="9">
        <f>+I8+I16+I26+I36+I46+I56+I60+I68+I72</f>
        <v>60998220187</v>
      </c>
      <c r="J81" s="9">
        <f t="shared" ref="J81" si="24">+J8+J16+J26+J36+J46+J56+J60+J68+J72</f>
        <v>44798189079</v>
      </c>
      <c r="K81" s="9">
        <f t="shared" ref="K81:M81" si="25">+K8+K16+K26+K36+K46+K56+K60+K68+K72</f>
        <v>44591333942</v>
      </c>
      <c r="L81" s="9">
        <f t="shared" ref="L81" si="26">+L8+L16+L26+L36+L46+L56+L60+L68+L72</f>
        <v>44157616146.800003</v>
      </c>
      <c r="M81" s="9">
        <f t="shared" si="25"/>
        <v>41601690924</v>
      </c>
    </row>
  </sheetData>
  <mergeCells count="7">
    <mergeCell ref="A6:S6"/>
    <mergeCell ref="A2:C2"/>
    <mergeCell ref="D2:F2"/>
    <mergeCell ref="G2:I2"/>
    <mergeCell ref="A3:C3"/>
    <mergeCell ref="D3:F3"/>
    <mergeCell ref="G3:I3"/>
  </mergeCells>
  <hyperlinks>
    <hyperlink ref="O8" r:id="rId1" display="https://slp.gob.mx/finanzas/Documentos%20compartidos/SEGUNDO-INFORME-TRIMESTRAL-2023.pdf"/>
    <hyperlink ref="O9" r:id="rId2" display="https://slp.gob.mx/finanzas/Documentos%20compartidos/SEGUNDO-INFORME-TRIMESTRAL-2023.pdf"/>
    <hyperlink ref="O10:O79" r:id="rId3" display="https://slp.gob.mx/finanzas/Documentos%20compartidos/SEGUNDO-INFORME-TRIMESTRAL-2023.pdf"/>
  </hyperlinks>
  <pageMargins left="0.70866141732283472" right="0.70866141732283472" top="0.74803149606299213" bottom="0.74803149606299213" header="0.31496062992125984" footer="0.31496062992125984"/>
  <pageSetup scale="13" fitToHeight="2" orientation="landscape" horizontalDpi="300" verticalDpi="30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Virginia Ramírez Hernández</cp:lastModifiedBy>
  <cp:lastPrinted>2023-07-28T18:34:18Z</cp:lastPrinted>
  <dcterms:created xsi:type="dcterms:W3CDTF">2021-03-11T21:23:59Z</dcterms:created>
  <dcterms:modified xsi:type="dcterms:W3CDTF">2024-02-02T18:04:06Z</dcterms:modified>
</cp:coreProperties>
</file>