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1840" windowHeight="10050" activeTab="1"/>
  </bookViews>
  <sheets>
    <sheet name="01 Confianza y CTI" sheetId="1" r:id="rId1"/>
    <sheet name="02 Asimilados" sheetId="4" r:id="rId2"/>
    <sheet name="Hoja2" sheetId="2" r:id="rId3"/>
    <sheet name="Hoja3" sheetId="3" r:id="rId4"/>
  </sheets>
  <definedNames>
    <definedName name="_xlnm.Print_Area" localSheetId="0">'01 Confianza y CTI'!$A$1:$D$30</definedName>
    <definedName name="_xlnm.Print_Area" localSheetId="1">'02 Asimilados'!$A$1:$K$17</definedName>
    <definedName name="_xlnm.Print_Titles" localSheetId="0">'01 Confianza y CTI'!$1:$3</definedName>
    <definedName name="_xlnm.Print_Titles" localSheetId="1">'02 Asimilados'!$1:$4</definedName>
  </definedNames>
  <calcPr calcId="144525"/>
</workbook>
</file>

<file path=xl/calcChain.xml><?xml version="1.0" encoding="utf-8"?>
<calcChain xmlns="http://schemas.openxmlformats.org/spreadsheetml/2006/main">
  <c r="Q16" i="4" l="1"/>
  <c r="N16" i="4"/>
  <c r="J16" i="4"/>
  <c r="H16" i="4"/>
  <c r="F16" i="4"/>
  <c r="G16" i="4" s="1"/>
  <c r="Q15" i="4"/>
  <c r="N15" i="4"/>
  <c r="J15" i="4"/>
  <c r="H15" i="4"/>
  <c r="F15" i="4"/>
  <c r="G15" i="4" s="1"/>
  <c r="Q14" i="4"/>
  <c r="N14" i="4"/>
  <c r="J14" i="4"/>
  <c r="H14" i="4"/>
  <c r="F14" i="4"/>
  <c r="G14" i="4" s="1"/>
  <c r="Q13" i="4"/>
  <c r="N13" i="4"/>
  <c r="J13" i="4"/>
  <c r="H13" i="4"/>
  <c r="F13" i="4"/>
  <c r="G13" i="4" s="1"/>
  <c r="Q12" i="4"/>
  <c r="N12" i="4"/>
  <c r="J12" i="4"/>
  <c r="H12" i="4"/>
  <c r="F12" i="4"/>
  <c r="G12" i="4" s="1"/>
  <c r="Q11" i="4"/>
  <c r="N11" i="4"/>
  <c r="J11" i="4"/>
  <c r="H11" i="4"/>
  <c r="F11" i="4"/>
  <c r="G11" i="4" s="1"/>
  <c r="Q10" i="4"/>
  <c r="N10" i="4"/>
  <c r="J10" i="4"/>
  <c r="H10" i="4"/>
  <c r="F10" i="4"/>
  <c r="G10" i="4" s="1"/>
  <c r="Q9" i="4"/>
  <c r="N9" i="4"/>
  <c r="J9" i="4"/>
  <c r="H9" i="4"/>
  <c r="F9" i="4"/>
  <c r="G9" i="4" s="1"/>
  <c r="Q8" i="4"/>
  <c r="N8" i="4"/>
  <c r="J8" i="4"/>
  <c r="H8" i="4"/>
  <c r="F8" i="4"/>
  <c r="G8" i="4" s="1"/>
  <c r="Q7" i="4"/>
  <c r="N7" i="4"/>
  <c r="J7" i="4"/>
  <c r="H7" i="4"/>
  <c r="F7" i="4"/>
  <c r="G7" i="4" s="1"/>
  <c r="I7" i="4" s="1"/>
  <c r="Q6" i="4"/>
  <c r="N6" i="4"/>
  <c r="J6" i="4"/>
  <c r="H6" i="4"/>
  <c r="F6" i="4"/>
  <c r="G6" i="4" s="1"/>
  <c r="A6" i="4"/>
  <c r="A7" i="4" s="1"/>
  <c r="A8" i="4" s="1"/>
  <c r="A9" i="4" s="1"/>
  <c r="A10" i="4" s="1"/>
  <c r="A12" i="4" s="1"/>
  <c r="A13" i="4" s="1"/>
  <c r="A14" i="4" s="1"/>
  <c r="A15" i="4" s="1"/>
  <c r="A16" i="4" s="1"/>
  <c r="Q5" i="4"/>
  <c r="N5" i="4"/>
  <c r="J5" i="4"/>
  <c r="H5" i="4"/>
  <c r="F5" i="4"/>
  <c r="I10" i="4" l="1"/>
  <c r="K10" i="4" s="1"/>
  <c r="L10" i="4" s="1"/>
  <c r="K7" i="4"/>
  <c r="L7" i="4" s="1"/>
  <c r="I11" i="4"/>
  <c r="K11" i="4" s="1"/>
  <c r="I13" i="4"/>
  <c r="K13" i="4" s="1"/>
  <c r="L13" i="4" s="1"/>
  <c r="I16" i="4"/>
  <c r="K16" i="4" s="1"/>
  <c r="O16" i="4" s="1"/>
  <c r="P16" i="4" s="1"/>
  <c r="I8" i="4"/>
  <c r="K8" i="4" s="1"/>
  <c r="L8" i="4" s="1"/>
  <c r="I15" i="4"/>
  <c r="K15" i="4" s="1"/>
  <c r="O15" i="4" s="1"/>
  <c r="P15" i="4" s="1"/>
  <c r="I9" i="4"/>
  <c r="K9" i="4" s="1"/>
  <c r="O9" i="4" s="1"/>
  <c r="P9" i="4" s="1"/>
  <c r="I12" i="4"/>
  <c r="K12" i="4" s="1"/>
  <c r="L12" i="4" s="1"/>
  <c r="I14" i="4"/>
  <c r="K14" i="4" s="1"/>
  <c r="L14" i="4" s="1"/>
  <c r="I6" i="4"/>
  <c r="K6" i="4" s="1"/>
  <c r="O6" i="4" s="1"/>
  <c r="P6" i="4" s="1"/>
  <c r="G5" i="4"/>
  <c r="O10" i="4" l="1"/>
  <c r="P10" i="4" s="1"/>
  <c r="O8" i="4"/>
  <c r="P8" i="4" s="1"/>
  <c r="L15" i="4"/>
  <c r="O7" i="4"/>
  <c r="P7" i="4" s="1"/>
  <c r="O13" i="4"/>
  <c r="P13" i="4" s="1"/>
  <c r="L9" i="4"/>
  <c r="L11" i="4"/>
  <c r="O11" i="4"/>
  <c r="P11" i="4" s="1"/>
  <c r="L16" i="4"/>
  <c r="O12" i="4"/>
  <c r="P12" i="4" s="1"/>
  <c r="O14" i="4"/>
  <c r="P14" i="4" s="1"/>
  <c r="L6" i="4"/>
  <c r="I5" i="4"/>
  <c r="K5" i="4" l="1"/>
  <c r="O5" i="4" l="1"/>
  <c r="L5" i="4"/>
  <c r="P5" i="4" l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2" i="1" s="1"/>
  <c r="A23" i="1" s="1"/>
  <c r="A24" i="1" s="1"/>
  <c r="A25" i="1" s="1"/>
  <c r="A26" i="1" s="1"/>
  <c r="A27" i="1" s="1"/>
</calcChain>
</file>

<file path=xl/sharedStrings.xml><?xml version="1.0" encoding="utf-8"?>
<sst xmlns="http://schemas.openxmlformats.org/spreadsheetml/2006/main" count="58" uniqueCount="41">
  <si>
    <t>N°</t>
  </si>
  <si>
    <t>PUESTO</t>
  </si>
  <si>
    <t>RPP-OPERATIVO 3</t>
  </si>
  <si>
    <t xml:space="preserve">COORDINADOR-12  </t>
  </si>
  <si>
    <t>OPERATIVO 8</t>
  </si>
  <si>
    <t>ADMINISTRACION - DIRECTOR 15</t>
  </si>
  <si>
    <t>JURIDICO - DIRECTOR 10</t>
  </si>
  <si>
    <t>JURIDICO - OPERATIVO 10</t>
  </si>
  <si>
    <t>ATENCION A USUARIOS</t>
  </si>
  <si>
    <t>VINCULACION - OPERATIVO 8</t>
  </si>
  <si>
    <t>SUBDIRECCION 10</t>
  </si>
  <si>
    <t>ANALISTA - OPERATIVO 3A</t>
  </si>
  <si>
    <t>FIANCIERA - DIRECTOR -15</t>
  </si>
  <si>
    <t>CONSULTA - OPERATIVO 3</t>
  </si>
  <si>
    <t>FINANCIERO - OPERATIVO 3</t>
  </si>
  <si>
    <t>OPERATIVO 10</t>
  </si>
  <si>
    <t>JURIDICO - OPERATIVO 8</t>
  </si>
  <si>
    <t>SISTEMAS - DIRECTOR -15</t>
  </si>
  <si>
    <t>SISTEMAS  - OPERATIVO 5</t>
  </si>
  <si>
    <t>VINCULACION - COORDINA 10</t>
  </si>
  <si>
    <t xml:space="preserve">REGISTRADOR - 12 </t>
  </si>
  <si>
    <t>RPP VALLES -OPERATIVO 10</t>
  </si>
  <si>
    <t>MENSUAL</t>
  </si>
  <si>
    <t>LIMITE INFERIOR</t>
  </si>
  <si>
    <t>EXCEDENTE</t>
  </si>
  <si>
    <t>% EXCEDENTE</t>
  </si>
  <si>
    <t>IMPUESTO MARGINAL</t>
  </si>
  <si>
    <t>CUOTA FIJA</t>
  </si>
  <si>
    <t>ISR</t>
  </si>
  <si>
    <t>NETO</t>
  </si>
  <si>
    <t>SUELDO Q.</t>
  </si>
  <si>
    <t>ISR Q.</t>
  </si>
  <si>
    <t>NETO Q.</t>
  </si>
  <si>
    <t>SUELDO BRUTO</t>
  </si>
  <si>
    <t>REMUNERACION NETA</t>
  </si>
  <si>
    <t>SUELDO NETO</t>
  </si>
  <si>
    <r>
      <t xml:space="preserve">NÓMINA PERSONAL
</t>
    </r>
    <r>
      <rPr>
        <sz val="14"/>
        <rFont val="Calibri"/>
        <family val="2"/>
        <scheme val="minor"/>
      </rPr>
      <t>HONORARIOS ASIMILADOS</t>
    </r>
  </si>
  <si>
    <t>REMUNERACIÓN BRUTA</t>
  </si>
  <si>
    <t>JURIDICO - DIRECTORA 10</t>
  </si>
  <si>
    <r>
      <t xml:space="preserve">NÓMINA PERSONAL
</t>
    </r>
    <r>
      <rPr>
        <sz val="14"/>
        <color theme="1"/>
        <rFont val="Calibri"/>
        <family val="2"/>
        <scheme val="minor"/>
      </rPr>
      <t>CONFIANZA Y CTI</t>
    </r>
  </si>
  <si>
    <t>PRESTACION DE SERVICIOS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</si>
</sst>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4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39E709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</cellStyleXfs>
  <cellXfs count="69">
    <xf numFmtId="0" fontId="0" fillId="0" borderId="0" xfId="0"/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44" fontId="0" fillId="0" borderId="0" xfId="1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8" fillId="3" borderId="5" xfId="0" applyFont="1" applyFill="1" applyBorder="1" applyAlignment="1">
      <alignment horizontal="center" vertical="center" wrapText="1"/>
    </xf>
    <xf numFmtId="44" fontId="8" fillId="3" borderId="5" xfId="1" applyFont="1" applyFill="1" applyBorder="1" applyAlignment="1">
      <alignment horizontal="center" vertical="center" wrapText="1"/>
    </xf>
    <xf numFmtId="44" fontId="1" fillId="3" borderId="5" xfId="1" applyFont="1" applyFill="1" applyBorder="1" applyAlignment="1">
      <alignment horizontal="center" vertical="center" wrapText="1"/>
    </xf>
    <xf numFmtId="44" fontId="8" fillId="4" borderId="5" xfId="1" applyFont="1" applyFill="1" applyBorder="1" applyAlignment="1">
      <alignment horizontal="center" vertical="center" wrapText="1"/>
    </xf>
    <xf numFmtId="44" fontId="1" fillId="4" borderId="5" xfId="1" applyFont="1" applyFill="1" applyBorder="1" applyAlignment="1">
      <alignment horizontal="center" vertical="center" wrapText="1"/>
    </xf>
    <xf numFmtId="44" fontId="8" fillId="0" borderId="5" xfId="1" applyFont="1" applyFill="1" applyBorder="1" applyAlignment="1">
      <alignment horizontal="center" vertical="center" wrapText="1"/>
    </xf>
    <xf numFmtId="44" fontId="8" fillId="2" borderId="5" xfId="1" applyFont="1" applyFill="1" applyBorder="1" applyAlignment="1">
      <alignment horizontal="center" vertical="center" wrapText="1"/>
    </xf>
    <xf numFmtId="44" fontId="1" fillId="2" borderId="5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 indent="1"/>
    </xf>
    <xf numFmtId="44" fontId="0" fillId="0" borderId="9" xfId="0" applyNumberFormat="1" applyFont="1" applyFill="1" applyBorder="1" applyAlignment="1">
      <alignment horizontal="center" vertical="center"/>
    </xf>
    <xf numFmtId="44" fontId="0" fillId="0" borderId="2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vertical="center"/>
    </xf>
    <xf numFmtId="10" fontId="0" fillId="0" borderId="2" xfId="0" applyNumberFormat="1" applyFont="1" applyFill="1" applyBorder="1" applyAlignment="1">
      <alignment horizontal="center" vertical="center"/>
    </xf>
    <xf numFmtId="44" fontId="0" fillId="0" borderId="2" xfId="1" applyFont="1" applyFill="1" applyBorder="1" applyAlignment="1">
      <alignment horizontal="center" vertical="center"/>
    </xf>
    <xf numFmtId="43" fontId="0" fillId="0" borderId="2" xfId="3" applyFont="1" applyFill="1" applyBorder="1" applyAlignment="1">
      <alignment vertical="center"/>
    </xf>
    <xf numFmtId="44" fontId="2" fillId="0" borderId="2" xfId="0" applyNumberFormat="1" applyFont="1" applyFill="1" applyBorder="1" applyAlignment="1">
      <alignment horizontal="center" vertical="center"/>
    </xf>
    <xf numFmtId="44" fontId="0" fillId="0" borderId="7" xfId="0" applyNumberFormat="1" applyFont="1" applyFill="1" applyBorder="1" applyAlignment="1">
      <alignment horizontal="center" vertical="center"/>
    </xf>
    <xf numFmtId="164" fontId="0" fillId="0" borderId="0" xfId="2" applyFont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44" fontId="0" fillId="0" borderId="10" xfId="0" applyNumberFormat="1" applyFont="1" applyFill="1" applyBorder="1" applyAlignment="1">
      <alignment horizontal="center" vertical="center"/>
    </xf>
    <xf numFmtId="44" fontId="0" fillId="0" borderId="12" xfId="0" applyNumberFormat="1" applyFont="1" applyFill="1" applyBorder="1" applyAlignment="1">
      <alignment horizontal="center" vertical="center"/>
    </xf>
    <xf numFmtId="44" fontId="4" fillId="0" borderId="12" xfId="0" applyNumberFormat="1" applyFont="1" applyFill="1" applyBorder="1" applyAlignment="1">
      <alignment horizontal="center" vertical="center"/>
    </xf>
    <xf numFmtId="44" fontId="4" fillId="0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vertical="center"/>
    </xf>
    <xf numFmtId="10" fontId="4" fillId="0" borderId="2" xfId="0" applyNumberFormat="1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43" fontId="4" fillId="0" borderId="2" xfId="3" applyFont="1" applyFill="1" applyBorder="1" applyAlignment="1">
      <alignment vertical="center"/>
    </xf>
    <xf numFmtId="44" fontId="4" fillId="0" borderId="10" xfId="0" applyNumberFormat="1" applyFont="1" applyFill="1" applyBorder="1" applyAlignment="1">
      <alignment horizontal="center" vertical="center"/>
    </xf>
    <xf numFmtId="164" fontId="4" fillId="0" borderId="0" xfId="2" applyFont="1" applyAlignment="1">
      <alignment vertical="center"/>
    </xf>
    <xf numFmtId="0" fontId="4" fillId="0" borderId="0" xfId="0" applyFont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3" fontId="0" fillId="0" borderId="0" xfId="0" applyNumberFormat="1" applyFont="1" applyAlignment="1">
      <alignment vertical="center"/>
    </xf>
    <xf numFmtId="44" fontId="0" fillId="0" borderId="0" xfId="1" applyFont="1" applyAlignment="1">
      <alignment vertical="center"/>
    </xf>
    <xf numFmtId="43" fontId="3" fillId="0" borderId="3" xfId="2" applyNumberFormat="1" applyFont="1" applyFill="1" applyBorder="1" applyAlignment="1">
      <alignment vertical="center"/>
    </xf>
    <xf numFmtId="43" fontId="3" fillId="0" borderId="11" xfId="2" applyNumberFormat="1" applyFont="1" applyFill="1" applyBorder="1" applyAlignment="1">
      <alignment vertical="center"/>
    </xf>
    <xf numFmtId="0" fontId="2" fillId="0" borderId="16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 indent="1"/>
    </xf>
    <xf numFmtId="0" fontId="0" fillId="0" borderId="10" xfId="0" applyFont="1" applyFill="1" applyBorder="1" applyAlignment="1">
      <alignment horizontal="left" vertical="center" wrapText="1" indent="1"/>
    </xf>
    <xf numFmtId="0" fontId="0" fillId="0" borderId="13" xfId="0" applyFont="1" applyFill="1" applyBorder="1" applyAlignment="1">
      <alignment horizontal="left" vertical="center" wrapText="1" indent="1"/>
    </xf>
    <xf numFmtId="43" fontId="3" fillId="0" borderId="1" xfId="2" applyNumberFormat="1" applyFont="1" applyFill="1" applyBorder="1" applyAlignment="1">
      <alignment vertical="center"/>
    </xf>
    <xf numFmtId="43" fontId="3" fillId="0" borderId="8" xfId="2" applyNumberFormat="1" applyFont="1" applyFill="1" applyBorder="1" applyAlignment="1">
      <alignment vertical="center"/>
    </xf>
    <xf numFmtId="43" fontId="3" fillId="0" borderId="4" xfId="2" applyNumberFormat="1" applyFont="1" applyFill="1" applyBorder="1" applyAlignment="1">
      <alignment vertical="center"/>
    </xf>
    <xf numFmtId="43" fontId="3" fillId="0" borderId="14" xfId="2" applyNumberFormat="1" applyFont="1" applyFill="1" applyBorder="1" applyAlignment="1">
      <alignment vertical="center"/>
    </xf>
    <xf numFmtId="43" fontId="2" fillId="0" borderId="9" xfId="0" applyNumberFormat="1" applyFont="1" applyFill="1" applyBorder="1" applyAlignment="1">
      <alignment horizontal="left" vertical="center" wrapText="1"/>
    </xf>
    <xf numFmtId="43" fontId="2" fillId="0" borderId="7" xfId="0" applyNumberFormat="1" applyFont="1" applyFill="1" applyBorder="1" applyAlignment="1">
      <alignment horizontal="left" vertical="center" wrapText="1"/>
    </xf>
    <xf numFmtId="43" fontId="0" fillId="0" borderId="12" xfId="0" applyNumberFormat="1" applyFont="1" applyFill="1" applyBorder="1" applyAlignment="1">
      <alignment horizontal="left" vertical="center" wrapText="1"/>
    </xf>
    <xf numFmtId="43" fontId="0" fillId="0" borderId="10" xfId="0" applyNumberFormat="1" applyFont="1" applyFill="1" applyBorder="1" applyAlignment="1">
      <alignment horizontal="left" vertical="center" wrapText="1"/>
    </xf>
    <xf numFmtId="43" fontId="0" fillId="0" borderId="19" xfId="0" applyNumberFormat="1" applyFont="1" applyFill="1" applyBorder="1" applyAlignment="1">
      <alignment horizontal="left" vertical="center" wrapText="1"/>
    </xf>
    <xf numFmtId="43" fontId="0" fillId="0" borderId="13" xfId="0" applyNumberFormat="1" applyFont="1" applyFill="1" applyBorder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6" fillId="0" borderId="0" xfId="0" applyFont="1" applyFill="1" applyAlignment="1">
      <alignment horizontal="right" vertical="center" wrapText="1"/>
    </xf>
    <xf numFmtId="0" fontId="6" fillId="0" borderId="0" xfId="0" applyFont="1" applyFill="1" applyAlignment="1">
      <alignment horizontal="right" vertical="center"/>
    </xf>
  </cellXfs>
  <cellStyles count="6">
    <cellStyle name="Millares 2" xfId="2"/>
    <cellStyle name="Millares 2 2" xfId="3"/>
    <cellStyle name="Millares 3" xfId="4"/>
    <cellStyle name="Moneda" xfId="1" builtinId="4"/>
    <cellStyle name="Normal" xfId="0" builtinId="0"/>
    <cellStyle name="Normal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19050</xdr:rowOff>
    </xdr:from>
    <xdr:to>
      <xdr:col>1</xdr:col>
      <xdr:colOff>2262857</xdr:colOff>
      <xdr:row>2</xdr:row>
      <xdr:rowOff>2400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875"/>
          <a:ext cx="2758157" cy="6120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1</xdr:row>
      <xdr:rowOff>57150</xdr:rowOff>
    </xdr:from>
    <xdr:to>
      <xdr:col>1</xdr:col>
      <xdr:colOff>2358427</xdr:colOff>
      <xdr:row>1</xdr:row>
      <xdr:rowOff>705150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180975"/>
          <a:ext cx="2920401" cy="6480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workbookViewId="0">
      <selection activeCell="F13" sqref="F13"/>
    </sheetView>
  </sheetViews>
  <sheetFormatPr baseColWidth="10" defaultRowHeight="15" x14ac:dyDescent="0.25"/>
  <cols>
    <col min="1" max="1" width="8.140625" style="2" customWidth="1"/>
    <col min="2" max="2" width="36.42578125" style="2" customWidth="1"/>
    <col min="3" max="4" width="13.7109375" style="2" customWidth="1"/>
    <col min="5" max="5" width="3.85546875" style="2" customWidth="1"/>
    <col min="6" max="16384" width="11.42578125" style="2"/>
  </cols>
  <sheetData>
    <row r="1" spans="1:4" ht="9.75" customHeight="1" x14ac:dyDescent="0.25"/>
    <row r="2" spans="1:4" ht="49.5" customHeight="1" thickBot="1" x14ac:dyDescent="0.3">
      <c r="A2" s="66" t="s">
        <v>39</v>
      </c>
      <c r="B2" s="66"/>
      <c r="C2" s="66"/>
      <c r="D2" s="66"/>
    </row>
    <row r="3" spans="1:4" ht="30.75" thickBot="1" x14ac:dyDescent="0.3">
      <c r="A3" s="50" t="s">
        <v>0</v>
      </c>
      <c r="B3" s="52" t="s">
        <v>1</v>
      </c>
      <c r="C3" s="51" t="s">
        <v>33</v>
      </c>
      <c r="D3" s="52" t="s">
        <v>35</v>
      </c>
    </row>
    <row r="4" spans="1:4" x14ac:dyDescent="0.25">
      <c r="A4" s="47">
        <v>1</v>
      </c>
      <c r="B4" s="53" t="s">
        <v>2</v>
      </c>
      <c r="C4" s="60">
        <v>7259.8796999999995</v>
      </c>
      <c r="D4" s="61">
        <v>6218.5832520799995</v>
      </c>
    </row>
    <row r="5" spans="1:4" x14ac:dyDescent="0.25">
      <c r="A5" s="48">
        <f>+A4+1</f>
        <v>2</v>
      </c>
      <c r="B5" s="54" t="s">
        <v>3</v>
      </c>
      <c r="C5" s="62">
        <v>23365.030149999999</v>
      </c>
      <c r="D5" s="63">
        <v>17975.671604999996</v>
      </c>
    </row>
    <row r="6" spans="1:4" x14ac:dyDescent="0.25">
      <c r="A6" s="48">
        <f t="shared" ref="A6:A27" si="0">+A5+1</f>
        <v>3</v>
      </c>
      <c r="B6" s="54" t="s">
        <v>4</v>
      </c>
      <c r="C6" s="62">
        <v>14254.7379</v>
      </c>
      <c r="D6" s="63">
        <v>11455.611237919999</v>
      </c>
    </row>
    <row r="7" spans="1:4" x14ac:dyDescent="0.25">
      <c r="A7" s="48">
        <f t="shared" si="0"/>
        <v>4</v>
      </c>
      <c r="B7" s="54" t="s">
        <v>5</v>
      </c>
      <c r="C7" s="62">
        <v>27315.8521</v>
      </c>
      <c r="D7" s="63">
        <v>20608.924469999998</v>
      </c>
    </row>
    <row r="8" spans="1:4" x14ac:dyDescent="0.25">
      <c r="A8" s="48">
        <f t="shared" si="0"/>
        <v>5</v>
      </c>
      <c r="B8" s="54" t="s">
        <v>6</v>
      </c>
      <c r="C8" s="62">
        <v>18492.955000000002</v>
      </c>
      <c r="D8" s="63">
        <v>14552.287176000002</v>
      </c>
    </row>
    <row r="9" spans="1:4" x14ac:dyDescent="0.25">
      <c r="A9" s="48">
        <f t="shared" si="0"/>
        <v>6</v>
      </c>
      <c r="B9" s="54" t="s">
        <v>7</v>
      </c>
      <c r="C9" s="62">
        <v>18492.955000000002</v>
      </c>
      <c r="D9" s="63">
        <v>14552.287176000002</v>
      </c>
    </row>
    <row r="10" spans="1:4" x14ac:dyDescent="0.25">
      <c r="A10" s="48">
        <f t="shared" si="0"/>
        <v>7</v>
      </c>
      <c r="B10" s="54" t="s">
        <v>8</v>
      </c>
      <c r="C10" s="62">
        <v>4005</v>
      </c>
      <c r="D10" s="63">
        <v>3601.0324999999998</v>
      </c>
    </row>
    <row r="11" spans="1:4" x14ac:dyDescent="0.25">
      <c r="A11" s="48">
        <f t="shared" si="0"/>
        <v>8</v>
      </c>
      <c r="B11" s="54" t="s">
        <v>9</v>
      </c>
      <c r="C11" s="62">
        <v>14254.7379</v>
      </c>
      <c r="D11" s="63">
        <v>11455.611237919999</v>
      </c>
    </row>
    <row r="12" spans="1:4" x14ac:dyDescent="0.25">
      <c r="A12" s="48">
        <f t="shared" si="0"/>
        <v>9</v>
      </c>
      <c r="B12" s="54" t="s">
        <v>10</v>
      </c>
      <c r="C12" s="62">
        <v>18492.955000000002</v>
      </c>
      <c r="D12" s="63">
        <v>14552.287176000002</v>
      </c>
    </row>
    <row r="13" spans="1:4" x14ac:dyDescent="0.25">
      <c r="A13" s="48">
        <f t="shared" si="0"/>
        <v>10</v>
      </c>
      <c r="B13" s="54" t="s">
        <v>11</v>
      </c>
      <c r="C13" s="62">
        <v>8759.8796999999995</v>
      </c>
      <c r="D13" s="63">
        <v>7354.0757520799998</v>
      </c>
    </row>
    <row r="14" spans="1:4" x14ac:dyDescent="0.25">
      <c r="A14" s="48">
        <f t="shared" si="0"/>
        <v>11</v>
      </c>
      <c r="B14" s="54" t="s">
        <v>9</v>
      </c>
      <c r="C14" s="62">
        <v>14254.7379</v>
      </c>
      <c r="D14" s="63">
        <v>10408.846237919999</v>
      </c>
    </row>
    <row r="15" spans="1:4" x14ac:dyDescent="0.25">
      <c r="A15" s="48">
        <f t="shared" si="0"/>
        <v>12</v>
      </c>
      <c r="B15" s="54" t="s">
        <v>38</v>
      </c>
      <c r="C15" s="62">
        <v>17992.96</v>
      </c>
      <c r="D15" s="63">
        <v>14552.29</v>
      </c>
    </row>
    <row r="16" spans="1:4" x14ac:dyDescent="0.25">
      <c r="A16" s="48">
        <f t="shared" si="0"/>
        <v>13</v>
      </c>
      <c r="B16" s="54" t="s">
        <v>12</v>
      </c>
      <c r="C16" s="62">
        <v>27315.8521</v>
      </c>
      <c r="D16" s="63">
        <v>20608.924469999998</v>
      </c>
    </row>
    <row r="17" spans="1:4" x14ac:dyDescent="0.25">
      <c r="A17" s="48">
        <f t="shared" si="0"/>
        <v>14</v>
      </c>
      <c r="B17" s="54" t="s">
        <v>13</v>
      </c>
      <c r="C17" s="62">
        <v>7259.8796999999995</v>
      </c>
      <c r="D17" s="63">
        <v>6218.5832520799995</v>
      </c>
    </row>
    <row r="18" spans="1:4" x14ac:dyDescent="0.25">
      <c r="A18" s="48">
        <f t="shared" si="0"/>
        <v>15</v>
      </c>
      <c r="B18" s="54" t="s">
        <v>14</v>
      </c>
      <c r="C18" s="62">
        <v>7259.8796999999995</v>
      </c>
      <c r="D18" s="63">
        <v>6218.5832520799995</v>
      </c>
    </row>
    <row r="19" spans="1:4" x14ac:dyDescent="0.25">
      <c r="A19" s="48">
        <f t="shared" si="0"/>
        <v>16</v>
      </c>
      <c r="B19" s="54" t="s">
        <v>9</v>
      </c>
      <c r="C19" s="62">
        <v>14254.7379</v>
      </c>
      <c r="D19" s="63">
        <v>11455.611237919999</v>
      </c>
    </row>
    <row r="20" spans="1:4" x14ac:dyDescent="0.25">
      <c r="A20" s="48">
        <f t="shared" si="0"/>
        <v>17</v>
      </c>
      <c r="B20" s="54" t="s">
        <v>15</v>
      </c>
      <c r="C20" s="62">
        <v>18492.955000000002</v>
      </c>
      <c r="D20" s="63">
        <v>14552.287176000002</v>
      </c>
    </row>
    <row r="21" spans="1:4" x14ac:dyDescent="0.25">
      <c r="A21" s="48">
        <v>18</v>
      </c>
      <c r="B21" s="54" t="s">
        <v>16</v>
      </c>
      <c r="C21" s="62">
        <v>14254.7379</v>
      </c>
      <c r="D21" s="63">
        <v>11455.611237919999</v>
      </c>
    </row>
    <row r="22" spans="1:4" x14ac:dyDescent="0.25">
      <c r="A22" s="48">
        <f t="shared" si="0"/>
        <v>19</v>
      </c>
      <c r="B22" s="54" t="s">
        <v>17</v>
      </c>
      <c r="C22" s="62">
        <v>27315.8521</v>
      </c>
      <c r="D22" s="63">
        <v>20608.924469999998</v>
      </c>
    </row>
    <row r="23" spans="1:4" x14ac:dyDescent="0.25">
      <c r="A23" s="48">
        <f t="shared" si="0"/>
        <v>20</v>
      </c>
      <c r="B23" s="54" t="s">
        <v>18</v>
      </c>
      <c r="C23" s="62">
        <v>9722.9598999999998</v>
      </c>
      <c r="D23" s="63">
        <v>8059.9995213599996</v>
      </c>
    </row>
    <row r="24" spans="1:4" x14ac:dyDescent="0.25">
      <c r="A24" s="48">
        <f t="shared" si="0"/>
        <v>21</v>
      </c>
      <c r="B24" s="54" t="s">
        <v>19</v>
      </c>
      <c r="C24" s="62">
        <v>18492.955000000002</v>
      </c>
      <c r="D24" s="63">
        <v>11957.757176000001</v>
      </c>
    </row>
    <row r="25" spans="1:4" x14ac:dyDescent="0.25">
      <c r="A25" s="48">
        <f t="shared" si="0"/>
        <v>22</v>
      </c>
      <c r="B25" s="54" t="s">
        <v>20</v>
      </c>
      <c r="C25" s="62">
        <v>23365.030149999999</v>
      </c>
      <c r="D25" s="63">
        <v>17975.671604999996</v>
      </c>
    </row>
    <row r="26" spans="1:4" x14ac:dyDescent="0.25">
      <c r="A26" s="48">
        <f t="shared" si="0"/>
        <v>23</v>
      </c>
      <c r="B26" s="54" t="s">
        <v>20</v>
      </c>
      <c r="C26" s="62">
        <v>23365.030149999999</v>
      </c>
      <c r="D26" s="63">
        <v>10696.984104999998</v>
      </c>
    </row>
    <row r="27" spans="1:4" ht="15.75" thickBot="1" x14ac:dyDescent="0.3">
      <c r="A27" s="49">
        <f t="shared" si="0"/>
        <v>24</v>
      </c>
      <c r="B27" s="55" t="s">
        <v>21</v>
      </c>
      <c r="C27" s="64">
        <v>18492.955000000002</v>
      </c>
      <c r="D27" s="65">
        <v>14552.287176000002</v>
      </c>
    </row>
  </sheetData>
  <mergeCells count="1">
    <mergeCell ref="A2:D2"/>
  </mergeCells>
  <printOptions horizontalCentered="1"/>
  <pageMargins left="0.19685039370078741" right="0.19685039370078741" top="0.19685039370078741" bottom="0.19685039370078741" header="0" footer="0"/>
  <pageSetup scale="88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Q17"/>
  <sheetViews>
    <sheetView tabSelected="1" workbookViewId="0">
      <selection activeCell="D5" sqref="D5:D16"/>
    </sheetView>
  </sheetViews>
  <sheetFormatPr baseColWidth="10" defaultColWidth="47" defaultRowHeight="15" x14ac:dyDescent="0.25"/>
  <cols>
    <col min="1" max="1" width="9.28515625" style="7" customWidth="1"/>
    <col min="2" max="2" width="44.140625" style="9" customWidth="1"/>
    <col min="3" max="4" width="17" style="9" customWidth="1"/>
    <col min="5" max="5" width="14.42578125" style="44" hidden="1" customWidth="1"/>
    <col min="6" max="6" width="21" style="7" hidden="1" customWidth="1"/>
    <col min="7" max="7" width="14.7109375" style="7" hidden="1" customWidth="1"/>
    <col min="8" max="8" width="17.42578125" style="7" hidden="1" customWidth="1"/>
    <col min="9" max="9" width="27.7109375" style="7" hidden="1" customWidth="1"/>
    <col min="10" max="10" width="15" style="7" hidden="1" customWidth="1"/>
    <col min="11" max="11" width="13.28515625" style="7" hidden="1" customWidth="1"/>
    <col min="12" max="12" width="14.42578125" style="5" hidden="1" customWidth="1"/>
    <col min="13" max="13" width="14.42578125" style="44" hidden="1" customWidth="1"/>
    <col min="14" max="14" width="14.42578125" style="7" hidden="1" customWidth="1"/>
    <col min="15" max="15" width="13.28515625" style="7" hidden="1" customWidth="1"/>
    <col min="16" max="17" width="14.42578125" style="7" hidden="1" customWidth="1"/>
    <col min="18" max="16384" width="47" style="7"/>
  </cols>
  <sheetData>
    <row r="1" spans="1:17" ht="9.75" customHeight="1" x14ac:dyDescent="0.25"/>
    <row r="2" spans="1:17" s="5" customFormat="1" ht="61.5" customHeight="1" x14ac:dyDescent="0.25">
      <c r="A2" s="67" t="s">
        <v>36</v>
      </c>
      <c r="B2" s="68"/>
      <c r="C2" s="68"/>
      <c r="D2" s="68"/>
      <c r="E2" s="3"/>
      <c r="F2" s="3"/>
      <c r="G2" s="3"/>
      <c r="H2" s="3"/>
      <c r="I2" s="3"/>
      <c r="J2" s="3"/>
      <c r="K2" s="4"/>
      <c r="L2" s="3"/>
      <c r="M2" s="3"/>
    </row>
    <row r="3" spans="1:17" ht="9.75" customHeight="1" thickBot="1" x14ac:dyDescent="0.3">
      <c r="A3" s="6"/>
      <c r="B3" s="7"/>
      <c r="C3" s="7"/>
      <c r="D3" s="7"/>
      <c r="E3" s="8"/>
      <c r="F3" s="9"/>
      <c r="G3" s="9"/>
      <c r="H3" s="9"/>
      <c r="I3" s="9"/>
      <c r="J3" s="9"/>
      <c r="K3" s="9"/>
      <c r="L3" s="7"/>
      <c r="M3" s="8"/>
    </row>
    <row r="4" spans="1:17" ht="30.75" thickBot="1" x14ac:dyDescent="0.3">
      <c r="A4" s="10" t="s">
        <v>0</v>
      </c>
      <c r="B4" s="10" t="s">
        <v>1</v>
      </c>
      <c r="C4" s="11" t="s">
        <v>37</v>
      </c>
      <c r="D4" s="12" t="s">
        <v>34</v>
      </c>
      <c r="E4" s="13" t="s">
        <v>22</v>
      </c>
      <c r="F4" s="13" t="s">
        <v>23</v>
      </c>
      <c r="G4" s="13" t="s">
        <v>24</v>
      </c>
      <c r="H4" s="13" t="s">
        <v>25</v>
      </c>
      <c r="I4" s="13" t="s">
        <v>26</v>
      </c>
      <c r="J4" s="13" t="s">
        <v>27</v>
      </c>
      <c r="K4" s="13" t="s">
        <v>28</v>
      </c>
      <c r="L4" s="14" t="s">
        <v>29</v>
      </c>
      <c r="M4" s="15" t="s">
        <v>29</v>
      </c>
      <c r="N4" s="16" t="s">
        <v>30</v>
      </c>
      <c r="O4" s="16" t="s">
        <v>31</v>
      </c>
      <c r="P4" s="17" t="s">
        <v>32</v>
      </c>
    </row>
    <row r="5" spans="1:17" ht="15.75" thickBot="1" x14ac:dyDescent="0.3">
      <c r="A5" s="18">
        <v>1</v>
      </c>
      <c r="B5" s="19" t="s">
        <v>40</v>
      </c>
      <c r="C5" s="56">
        <v>10528.254999999999</v>
      </c>
      <c r="D5" s="57">
        <v>9000.0049999999992</v>
      </c>
      <c r="E5" s="20">
        <v>21056.51</v>
      </c>
      <c r="F5" s="21" t="e">
        <f>LOOKUP(E5,#REF!)</f>
        <v>#REF!</v>
      </c>
      <c r="G5" s="22" t="e">
        <f t="shared" ref="G5:G16" si="0">+E5-F5</f>
        <v>#REF!</v>
      </c>
      <c r="H5" s="23" t="e">
        <f>LOOKUP(E5,#REF!,#REF!/100)</f>
        <v>#REF!</v>
      </c>
      <c r="I5" s="24" t="e">
        <f>+G5*H5</f>
        <v>#REF!</v>
      </c>
      <c r="J5" s="25" t="e">
        <f>LOOKUP(E5,#REF!,#REF!)</f>
        <v>#REF!</v>
      </c>
      <c r="K5" s="21" t="e">
        <f>+I5+J5</f>
        <v>#REF!</v>
      </c>
      <c r="L5" s="26" t="e">
        <f t="shared" ref="L5:L16" si="1">+E5-K5</f>
        <v>#REF!</v>
      </c>
      <c r="M5" s="27">
        <v>18000</v>
      </c>
      <c r="N5" s="28">
        <f>ROUND(E5/2,2)</f>
        <v>10528.26</v>
      </c>
      <c r="O5" s="28" t="e">
        <f>ROUND(K5/2,2)</f>
        <v>#REF!</v>
      </c>
      <c r="P5" s="28" t="e">
        <f>+N5-O5</f>
        <v>#REF!</v>
      </c>
      <c r="Q5" s="28">
        <f>+M5/2</f>
        <v>9000</v>
      </c>
    </row>
    <row r="6" spans="1:17" ht="15.75" thickBot="1" x14ac:dyDescent="0.3">
      <c r="A6" s="29">
        <f>A5+1</f>
        <v>2</v>
      </c>
      <c r="B6" s="19" t="s">
        <v>40</v>
      </c>
      <c r="C6" s="45">
        <v>10528.254999999999</v>
      </c>
      <c r="D6" s="46">
        <v>9000.0049999999992</v>
      </c>
      <c r="E6" s="20">
        <v>21056.51</v>
      </c>
      <c r="F6" s="21" t="e">
        <f>LOOKUP(E6,#REF!)</f>
        <v>#REF!</v>
      </c>
      <c r="G6" s="22" t="e">
        <f t="shared" si="0"/>
        <v>#REF!</v>
      </c>
      <c r="H6" s="23" t="e">
        <f>LOOKUP(E6,#REF!,#REF!/100)</f>
        <v>#REF!</v>
      </c>
      <c r="I6" s="24" t="e">
        <f t="shared" ref="I6:I16" si="2">+G6*H6</f>
        <v>#REF!</v>
      </c>
      <c r="J6" s="25" t="e">
        <f>LOOKUP(E6,#REF!,#REF!)</f>
        <v>#REF!</v>
      </c>
      <c r="K6" s="21" t="e">
        <f t="shared" ref="K6:K16" si="3">+I6+J6</f>
        <v>#REF!</v>
      </c>
      <c r="L6" s="26" t="e">
        <f t="shared" si="1"/>
        <v>#REF!</v>
      </c>
      <c r="M6" s="30">
        <v>18000</v>
      </c>
      <c r="N6" s="28">
        <f t="shared" ref="N6:N16" si="4">ROUND(E6/2,2)</f>
        <v>10528.26</v>
      </c>
      <c r="O6" s="28" t="e">
        <f t="shared" ref="O6:O16" si="5">ROUND(K6/2,2)</f>
        <v>#REF!</v>
      </c>
      <c r="P6" s="28" t="e">
        <f t="shared" ref="P6:P16" si="6">+N6-O6</f>
        <v>#REF!</v>
      </c>
      <c r="Q6" s="28">
        <f t="shared" ref="Q6:Q16" si="7">+M6/2</f>
        <v>9000</v>
      </c>
    </row>
    <row r="7" spans="1:17" ht="15.75" thickBot="1" x14ac:dyDescent="0.3">
      <c r="A7" s="29">
        <f t="shared" ref="A7:A16" si="8">A6+1</f>
        <v>3</v>
      </c>
      <c r="B7" s="19" t="s">
        <v>40</v>
      </c>
      <c r="C7" s="45">
        <v>5206.9949999999999</v>
      </c>
      <c r="D7" s="46">
        <v>4756.9949999999999</v>
      </c>
      <c r="E7" s="31">
        <v>10413.99</v>
      </c>
      <c r="F7" s="21" t="e">
        <f>LOOKUP(E7,#REF!)</f>
        <v>#REF!</v>
      </c>
      <c r="G7" s="22" t="e">
        <f t="shared" si="0"/>
        <v>#REF!</v>
      </c>
      <c r="H7" s="23" t="e">
        <f>LOOKUP(E7,#REF!,#REF!/100)</f>
        <v>#REF!</v>
      </c>
      <c r="I7" s="24" t="e">
        <f t="shared" si="2"/>
        <v>#REF!</v>
      </c>
      <c r="J7" s="25" t="e">
        <f>LOOKUP(E7,#REF!,#REF!)</f>
        <v>#REF!</v>
      </c>
      <c r="K7" s="21" t="e">
        <f t="shared" si="3"/>
        <v>#REF!</v>
      </c>
      <c r="L7" s="26" t="e">
        <f t="shared" si="1"/>
        <v>#REF!</v>
      </c>
      <c r="M7" s="30">
        <v>9514</v>
      </c>
      <c r="N7" s="28">
        <f t="shared" si="4"/>
        <v>5207</v>
      </c>
      <c r="O7" s="28" t="e">
        <f t="shared" si="5"/>
        <v>#REF!</v>
      </c>
      <c r="P7" s="28" t="e">
        <f t="shared" si="6"/>
        <v>#REF!</v>
      </c>
      <c r="Q7" s="28">
        <f t="shared" si="7"/>
        <v>4757</v>
      </c>
    </row>
    <row r="8" spans="1:17" ht="15.75" thickBot="1" x14ac:dyDescent="0.3">
      <c r="A8" s="29">
        <f t="shared" si="8"/>
        <v>4</v>
      </c>
      <c r="B8" s="19" t="s">
        <v>40</v>
      </c>
      <c r="C8" s="45">
        <v>5496.28</v>
      </c>
      <c r="D8" s="46">
        <v>5000</v>
      </c>
      <c r="E8" s="31">
        <v>10992.56</v>
      </c>
      <c r="F8" s="21" t="e">
        <f>LOOKUP(E8,#REF!)</f>
        <v>#REF!</v>
      </c>
      <c r="G8" s="22" t="e">
        <f t="shared" si="0"/>
        <v>#REF!</v>
      </c>
      <c r="H8" s="23" t="e">
        <f>LOOKUP(E8,#REF!,#REF!/100)</f>
        <v>#REF!</v>
      </c>
      <c r="I8" s="24" t="e">
        <f t="shared" si="2"/>
        <v>#REF!</v>
      </c>
      <c r="J8" s="25" t="e">
        <f>LOOKUP(E8,#REF!,#REF!)</f>
        <v>#REF!</v>
      </c>
      <c r="K8" s="21" t="e">
        <f t="shared" si="3"/>
        <v>#REF!</v>
      </c>
      <c r="L8" s="26" t="e">
        <f t="shared" si="1"/>
        <v>#REF!</v>
      </c>
      <c r="M8" s="30">
        <v>10000</v>
      </c>
      <c r="N8" s="28">
        <f t="shared" si="4"/>
        <v>5496.28</v>
      </c>
      <c r="O8" s="28" t="e">
        <f t="shared" si="5"/>
        <v>#REF!</v>
      </c>
      <c r="P8" s="28" t="e">
        <f t="shared" si="6"/>
        <v>#REF!</v>
      </c>
      <c r="Q8" s="28">
        <f t="shared" si="7"/>
        <v>5000</v>
      </c>
    </row>
    <row r="9" spans="1:17" ht="15.75" thickBot="1" x14ac:dyDescent="0.3">
      <c r="A9" s="29">
        <f t="shared" si="8"/>
        <v>5</v>
      </c>
      <c r="B9" s="19" t="s">
        <v>40</v>
      </c>
      <c r="C9" s="45">
        <v>10846.16</v>
      </c>
      <c r="D9" s="46">
        <v>9250</v>
      </c>
      <c r="E9" s="20">
        <v>21692.32</v>
      </c>
      <c r="F9" s="21" t="e">
        <f>LOOKUP(E9,#REF!)</f>
        <v>#REF!</v>
      </c>
      <c r="G9" s="22" t="e">
        <f t="shared" si="0"/>
        <v>#REF!</v>
      </c>
      <c r="H9" s="23" t="e">
        <f>LOOKUP(E9,#REF!,#REF!/100)</f>
        <v>#REF!</v>
      </c>
      <c r="I9" s="24" t="e">
        <f t="shared" si="2"/>
        <v>#REF!</v>
      </c>
      <c r="J9" s="25" t="e">
        <f>LOOKUP(E9,#REF!,#REF!)</f>
        <v>#REF!</v>
      </c>
      <c r="K9" s="21" t="e">
        <f t="shared" si="3"/>
        <v>#REF!</v>
      </c>
      <c r="L9" s="26" t="e">
        <f t="shared" si="1"/>
        <v>#REF!</v>
      </c>
      <c r="M9" s="30">
        <v>18500</v>
      </c>
      <c r="N9" s="28">
        <f t="shared" si="4"/>
        <v>10846.16</v>
      </c>
      <c r="O9" s="28" t="e">
        <f t="shared" si="5"/>
        <v>#REF!</v>
      </c>
      <c r="P9" s="28" t="e">
        <f t="shared" si="6"/>
        <v>#REF!</v>
      </c>
      <c r="Q9" s="28">
        <f t="shared" si="7"/>
        <v>9250</v>
      </c>
    </row>
    <row r="10" spans="1:17" ht="15.75" thickBot="1" x14ac:dyDescent="0.3">
      <c r="A10" s="29">
        <f t="shared" si="8"/>
        <v>6</v>
      </c>
      <c r="B10" s="19" t="s">
        <v>40</v>
      </c>
      <c r="C10" s="45">
        <v>6713.4</v>
      </c>
      <c r="D10" s="46">
        <v>6000</v>
      </c>
      <c r="E10" s="31">
        <v>13426.8</v>
      </c>
      <c r="F10" s="21" t="e">
        <f>LOOKUP(E10,#REF!)</f>
        <v>#REF!</v>
      </c>
      <c r="G10" s="22" t="e">
        <f t="shared" si="0"/>
        <v>#REF!</v>
      </c>
      <c r="H10" s="23" t="e">
        <f>LOOKUP(E10,#REF!,#REF!/100)</f>
        <v>#REF!</v>
      </c>
      <c r="I10" s="24" t="e">
        <f t="shared" si="2"/>
        <v>#REF!</v>
      </c>
      <c r="J10" s="25" t="e">
        <f>LOOKUP(E10,#REF!,#REF!)</f>
        <v>#REF!</v>
      </c>
      <c r="K10" s="21" t="e">
        <f t="shared" si="3"/>
        <v>#REF!</v>
      </c>
      <c r="L10" s="26" t="e">
        <f t="shared" si="1"/>
        <v>#REF!</v>
      </c>
      <c r="M10" s="30">
        <v>12000</v>
      </c>
      <c r="N10" s="28">
        <f t="shared" si="4"/>
        <v>6713.4</v>
      </c>
      <c r="O10" s="28" t="e">
        <f t="shared" si="5"/>
        <v>#REF!</v>
      </c>
      <c r="P10" s="28" t="e">
        <f t="shared" si="6"/>
        <v>#REF!</v>
      </c>
      <c r="Q10" s="28">
        <f t="shared" si="7"/>
        <v>6000</v>
      </c>
    </row>
    <row r="11" spans="1:17" ht="15.75" thickBot="1" x14ac:dyDescent="0.3">
      <c r="A11" s="29">
        <v>7</v>
      </c>
      <c r="B11" s="19" t="s">
        <v>40</v>
      </c>
      <c r="C11" s="45">
        <v>10528.254999999999</v>
      </c>
      <c r="D11" s="46">
        <v>9000.0049999999992</v>
      </c>
      <c r="E11" s="20">
        <v>21056.51</v>
      </c>
      <c r="F11" s="21" t="e">
        <f>LOOKUP(E11,#REF!)</f>
        <v>#REF!</v>
      </c>
      <c r="G11" s="22" t="e">
        <f t="shared" si="0"/>
        <v>#REF!</v>
      </c>
      <c r="H11" s="23" t="e">
        <f>LOOKUP(E11,#REF!,#REF!/100)</f>
        <v>#REF!</v>
      </c>
      <c r="I11" s="24" t="e">
        <f t="shared" si="2"/>
        <v>#REF!</v>
      </c>
      <c r="J11" s="25" t="e">
        <f>LOOKUP(E11,#REF!,#REF!)</f>
        <v>#REF!</v>
      </c>
      <c r="K11" s="21" t="e">
        <f t="shared" si="3"/>
        <v>#REF!</v>
      </c>
      <c r="L11" s="26" t="e">
        <f t="shared" si="1"/>
        <v>#REF!</v>
      </c>
      <c r="M11" s="30">
        <v>18000</v>
      </c>
      <c r="N11" s="28">
        <f t="shared" si="4"/>
        <v>10528.26</v>
      </c>
      <c r="O11" s="28" t="e">
        <f t="shared" si="5"/>
        <v>#REF!</v>
      </c>
      <c r="P11" s="28" t="e">
        <f t="shared" si="6"/>
        <v>#REF!</v>
      </c>
      <c r="Q11" s="28">
        <f t="shared" si="7"/>
        <v>9000</v>
      </c>
    </row>
    <row r="12" spans="1:17" s="40" customFormat="1" ht="15.75" thickBot="1" x14ac:dyDescent="0.3">
      <c r="A12" s="1">
        <f t="shared" si="8"/>
        <v>8</v>
      </c>
      <c r="B12" s="19" t="s">
        <v>40</v>
      </c>
      <c r="C12" s="45">
        <v>11799.87</v>
      </c>
      <c r="D12" s="46">
        <v>10000</v>
      </c>
      <c r="E12" s="32">
        <v>23599.74</v>
      </c>
      <c r="F12" s="33" t="e">
        <f>LOOKUP(E12,#REF!)</f>
        <v>#REF!</v>
      </c>
      <c r="G12" s="34" t="e">
        <f t="shared" si="0"/>
        <v>#REF!</v>
      </c>
      <c r="H12" s="35" t="e">
        <f>LOOKUP(E12,#REF!,#REF!/100)</f>
        <v>#REF!</v>
      </c>
      <c r="I12" s="36" t="e">
        <f t="shared" si="2"/>
        <v>#REF!</v>
      </c>
      <c r="J12" s="37" t="e">
        <f>LOOKUP(E12,#REF!,#REF!)</f>
        <v>#REF!</v>
      </c>
      <c r="K12" s="33" t="e">
        <f t="shared" si="3"/>
        <v>#REF!</v>
      </c>
      <c r="L12" s="33" t="e">
        <f t="shared" si="1"/>
        <v>#REF!</v>
      </c>
      <c r="M12" s="38">
        <v>20000</v>
      </c>
      <c r="N12" s="39">
        <f t="shared" si="4"/>
        <v>11799.87</v>
      </c>
      <c r="O12" s="39" t="e">
        <f t="shared" si="5"/>
        <v>#REF!</v>
      </c>
      <c r="P12" s="39" t="e">
        <f t="shared" si="6"/>
        <v>#REF!</v>
      </c>
      <c r="Q12" s="39">
        <f t="shared" si="7"/>
        <v>10000</v>
      </c>
    </row>
    <row r="13" spans="1:17" ht="15.75" thickBot="1" x14ac:dyDescent="0.3">
      <c r="A13" s="29">
        <f t="shared" si="8"/>
        <v>9</v>
      </c>
      <c r="B13" s="19" t="s">
        <v>40</v>
      </c>
      <c r="C13" s="45">
        <v>16982.14</v>
      </c>
      <c r="D13" s="46">
        <v>14000</v>
      </c>
      <c r="E13" s="31">
        <v>33964.28</v>
      </c>
      <c r="F13" s="21" t="e">
        <f>LOOKUP(E13,#REF!)</f>
        <v>#REF!</v>
      </c>
      <c r="G13" s="22" t="e">
        <f t="shared" si="0"/>
        <v>#REF!</v>
      </c>
      <c r="H13" s="23" t="e">
        <f>LOOKUP(E13,#REF!,#REF!/100)</f>
        <v>#REF!</v>
      </c>
      <c r="I13" s="24" t="e">
        <f t="shared" si="2"/>
        <v>#REF!</v>
      </c>
      <c r="J13" s="25" t="e">
        <f>LOOKUP(E13,#REF!,#REF!)</f>
        <v>#REF!</v>
      </c>
      <c r="K13" s="21" t="e">
        <f t="shared" si="3"/>
        <v>#REF!</v>
      </c>
      <c r="L13" s="26" t="e">
        <f t="shared" si="1"/>
        <v>#REF!</v>
      </c>
      <c r="M13" s="30">
        <v>28000</v>
      </c>
      <c r="N13" s="28">
        <f t="shared" si="4"/>
        <v>16982.14</v>
      </c>
      <c r="O13" s="28" t="e">
        <f t="shared" si="5"/>
        <v>#REF!</v>
      </c>
      <c r="P13" s="28" t="e">
        <f t="shared" si="6"/>
        <v>#REF!</v>
      </c>
      <c r="Q13" s="28">
        <f t="shared" si="7"/>
        <v>14000</v>
      </c>
    </row>
    <row r="14" spans="1:17" ht="15.75" thickBot="1" x14ac:dyDescent="0.3">
      <c r="A14" s="29">
        <f t="shared" si="8"/>
        <v>10</v>
      </c>
      <c r="B14" s="19" t="s">
        <v>40</v>
      </c>
      <c r="C14" s="45">
        <v>14367.08</v>
      </c>
      <c r="D14" s="46">
        <v>12000</v>
      </c>
      <c r="E14" s="31">
        <v>28734.16</v>
      </c>
      <c r="F14" s="21" t="e">
        <f>LOOKUP(E14,#REF!)</f>
        <v>#REF!</v>
      </c>
      <c r="G14" s="22" t="e">
        <f t="shared" si="0"/>
        <v>#REF!</v>
      </c>
      <c r="H14" s="23" t="e">
        <f>LOOKUP(E14,#REF!,#REF!/100)</f>
        <v>#REF!</v>
      </c>
      <c r="I14" s="24" t="e">
        <f t="shared" si="2"/>
        <v>#REF!</v>
      </c>
      <c r="J14" s="25" t="e">
        <f>LOOKUP(E14,#REF!,#REF!)</f>
        <v>#REF!</v>
      </c>
      <c r="K14" s="21" t="e">
        <f t="shared" si="3"/>
        <v>#REF!</v>
      </c>
      <c r="L14" s="26" t="e">
        <f t="shared" si="1"/>
        <v>#REF!</v>
      </c>
      <c r="M14" s="30">
        <v>24000</v>
      </c>
      <c r="N14" s="28">
        <f t="shared" si="4"/>
        <v>14367.08</v>
      </c>
      <c r="O14" s="28" t="e">
        <f t="shared" si="5"/>
        <v>#REF!</v>
      </c>
      <c r="P14" s="28" t="e">
        <f t="shared" si="6"/>
        <v>#REF!</v>
      </c>
      <c r="Q14" s="28">
        <f t="shared" si="7"/>
        <v>12000</v>
      </c>
    </row>
    <row r="15" spans="1:17" ht="15.75" thickBot="1" x14ac:dyDescent="0.3">
      <c r="A15" s="29">
        <f t="shared" si="8"/>
        <v>11</v>
      </c>
      <c r="B15" s="19" t="s">
        <v>40</v>
      </c>
      <c r="C15" s="45">
        <v>10528.254999999999</v>
      </c>
      <c r="D15" s="46">
        <v>9000.0049999999992</v>
      </c>
      <c r="E15" s="20">
        <v>21056.51</v>
      </c>
      <c r="F15" s="21" t="e">
        <f>LOOKUP(E15,#REF!)</f>
        <v>#REF!</v>
      </c>
      <c r="G15" s="22" t="e">
        <f t="shared" si="0"/>
        <v>#REF!</v>
      </c>
      <c r="H15" s="23" t="e">
        <f>LOOKUP(E15,#REF!,#REF!/100)</f>
        <v>#REF!</v>
      </c>
      <c r="I15" s="24" t="e">
        <f t="shared" si="2"/>
        <v>#REF!</v>
      </c>
      <c r="J15" s="25" t="e">
        <f>LOOKUP(E15,#REF!,#REF!)</f>
        <v>#REF!</v>
      </c>
      <c r="K15" s="21" t="e">
        <f t="shared" si="3"/>
        <v>#REF!</v>
      </c>
      <c r="L15" s="26" t="e">
        <f t="shared" si="1"/>
        <v>#REF!</v>
      </c>
      <c r="M15" s="30">
        <v>18000</v>
      </c>
      <c r="N15" s="28">
        <f t="shared" si="4"/>
        <v>10528.26</v>
      </c>
      <c r="O15" s="28" t="e">
        <f t="shared" si="5"/>
        <v>#REF!</v>
      </c>
      <c r="P15" s="28" t="e">
        <f t="shared" si="6"/>
        <v>#REF!</v>
      </c>
      <c r="Q15" s="28">
        <f t="shared" si="7"/>
        <v>9000</v>
      </c>
    </row>
    <row r="16" spans="1:17" ht="15.75" thickBot="1" x14ac:dyDescent="0.3">
      <c r="A16" s="41">
        <f t="shared" si="8"/>
        <v>12</v>
      </c>
      <c r="B16" s="19" t="s">
        <v>40</v>
      </c>
      <c r="C16" s="58">
        <v>7190.2550000000001</v>
      </c>
      <c r="D16" s="59">
        <v>6374.9949999999999</v>
      </c>
      <c r="E16" s="31">
        <v>14380.51</v>
      </c>
      <c r="F16" s="21" t="e">
        <f>LOOKUP(E16,#REF!)</f>
        <v>#REF!</v>
      </c>
      <c r="G16" s="22" t="e">
        <f t="shared" si="0"/>
        <v>#REF!</v>
      </c>
      <c r="H16" s="23" t="e">
        <f>LOOKUP(E16,#REF!,#REF!/100)</f>
        <v>#REF!</v>
      </c>
      <c r="I16" s="24" t="e">
        <f t="shared" si="2"/>
        <v>#REF!</v>
      </c>
      <c r="J16" s="25" t="e">
        <f>LOOKUP(E16,#REF!,#REF!)</f>
        <v>#REF!</v>
      </c>
      <c r="K16" s="21" t="e">
        <f t="shared" si="3"/>
        <v>#REF!</v>
      </c>
      <c r="L16" s="26" t="e">
        <f t="shared" si="1"/>
        <v>#REF!</v>
      </c>
      <c r="M16" s="30">
        <v>12750</v>
      </c>
      <c r="N16" s="28">
        <f t="shared" si="4"/>
        <v>7190.26</v>
      </c>
      <c r="O16" s="28" t="e">
        <f t="shared" si="5"/>
        <v>#REF!</v>
      </c>
      <c r="P16" s="28" t="e">
        <f t="shared" si="6"/>
        <v>#REF!</v>
      </c>
      <c r="Q16" s="28">
        <f t="shared" si="7"/>
        <v>6375</v>
      </c>
    </row>
    <row r="17" spans="1:13" x14ac:dyDescent="0.25">
      <c r="A17" s="42"/>
      <c r="B17" s="7"/>
      <c r="C17" s="43"/>
      <c r="D17" s="43"/>
      <c r="E17" s="9"/>
      <c r="F17" s="9"/>
      <c r="G17" s="9"/>
      <c r="H17" s="9"/>
      <c r="I17" s="9"/>
      <c r="J17" s="9"/>
      <c r="K17" s="9"/>
      <c r="L17" s="9"/>
      <c r="M17" s="9"/>
    </row>
  </sheetData>
  <mergeCells count="1">
    <mergeCell ref="A2:D2"/>
  </mergeCells>
  <printOptions horizontalCentered="1"/>
  <pageMargins left="0.19685039370078741" right="0.19685039370078741" top="0.19685039370078741" bottom="0.19685039370078741" header="0" footer="0"/>
  <pageSetup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01 Confianza y CTI</vt:lpstr>
      <vt:lpstr>02 Asimilados</vt:lpstr>
      <vt:lpstr>Hoja2</vt:lpstr>
      <vt:lpstr>Hoja3</vt:lpstr>
      <vt:lpstr>'01 Confianza y CTI'!Área_de_impresión</vt:lpstr>
      <vt:lpstr>'02 Asimilados'!Área_de_impresión</vt:lpstr>
      <vt:lpstr>'01 Confianza y CTI'!Títulos_a_imprimir</vt:lpstr>
      <vt:lpstr>'02 Asimilados'!Títulos_a_imprimir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MANUEL ROSALES MORENO</dc:creator>
  <cp:lastModifiedBy>BRENDA BERENICE MARTINEZ TARIN</cp:lastModifiedBy>
  <cp:lastPrinted>2021-11-10T14:56:56Z</cp:lastPrinted>
  <dcterms:created xsi:type="dcterms:W3CDTF">2021-10-28T17:41:14Z</dcterms:created>
  <dcterms:modified xsi:type="dcterms:W3CDTF">2022-02-02T22:37:54Z</dcterms:modified>
</cp:coreProperties>
</file>