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2019\ENERO\84VIII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calcChain.xml><?xml version="1.0" encoding="utf-8"?>
<calcChain xmlns="http://schemas.openxmlformats.org/spreadsheetml/2006/main">
  <c r="K33" i="1" l="1"/>
  <c r="K32" i="1"/>
  <c r="K31" i="1"/>
  <c r="K30" i="1"/>
  <c r="K29" i="1"/>
  <c r="K28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</calcChain>
</file>

<file path=xl/sharedStrings.xml><?xml version="1.0" encoding="utf-8"?>
<sst xmlns="http://schemas.openxmlformats.org/spreadsheetml/2006/main" count="382" uniqueCount="125">
  <si>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</si>
  <si>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</si>
  <si>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</si>
  <si>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</si>
  <si>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</si>
  <si>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</si>
  <si>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</si>
  <si>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</si>
  <si>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</si>
  <si>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</si>
  <si>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</si>
  <si>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</si>
  <si>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</si>
  <si>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</si>
  <si>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</si>
  <si>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</si>
  <si>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</si>
  <si>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</si>
  <si>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</si>
  <si>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</si>
  <si>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</si>
  <si>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</si>
  <si>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</si>
  <si>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</si>
  <si>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</si>
  <si>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</si>
  <si>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</si>
  <si>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</si>
  <si>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</si>
  <si>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</si>
  <si>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</si>
  <si>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</si>
  <si>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</si>
  <si>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</si>
  <si>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</si>
  <si>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</si>
  <si>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</si>
  <si>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</si>
  <si>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</si>
  <si>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</si>
  <si>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</si>
  <si>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</si>
  <si>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</si>
  <si>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</si>
  <si>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</si>
  <si>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</si>
  <si>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</si>
  <si>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</si>
  <si>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</si>
  <si>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</si>
  <si>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</si>
  <si>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</si>
  <si>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</si>
  <si>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</si>
  <si>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</si>
  <si>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</si>
  <si>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Cobertura de agua potable</t>
  </si>
  <si>
    <t>Cobertura de alcantarillado</t>
  </si>
  <si>
    <t>Cobertura de tratamiento</t>
  </si>
  <si>
    <t>Incidencia de energia electrica</t>
  </si>
  <si>
    <t>Indicador energético (kwh/m3 producidos)</t>
  </si>
  <si>
    <t>COBERTURA</t>
  </si>
  <si>
    <t>EFICIENCIA ENERGETICA</t>
  </si>
  <si>
    <t>ADMINISTRACION Y MANEJO DE PERSONAL</t>
  </si>
  <si>
    <t>Indice laboral (empleados/1000 tomas)</t>
  </si>
  <si>
    <t>Sueldo mensual promedio por empleado
($/empleado/mes)</t>
  </si>
  <si>
    <t>Recaudación mensual promedio por empleado
($/empleado/mes)</t>
  </si>
  <si>
    <t>Proporcion de personal operativo</t>
  </si>
  <si>
    <t>GESTION COMERCIAL</t>
  </si>
  <si>
    <t>Eficiencia comercial</t>
  </si>
  <si>
    <t>Cobertura de micromedición instalada</t>
  </si>
  <si>
    <t>Cobertura de volumen micromedido</t>
  </si>
  <si>
    <t>Consumo medio (m3/toma/mes)</t>
  </si>
  <si>
    <t>% Medidores con mas de 5 años de antigüedad</t>
  </si>
  <si>
    <t>% Medidores con mas de 10 años de antigüedad</t>
  </si>
  <si>
    <t>EFICIENCIA FISICA</t>
  </si>
  <si>
    <t>Eficiencia fisica</t>
  </si>
  <si>
    <t>Consumo por habitante (l/hab/dia)</t>
  </si>
  <si>
    <t>% Agua no contabilizada</t>
  </si>
  <si>
    <t>Relación de Agua residual tratada respecto a agua
potable facturada</t>
  </si>
  <si>
    <t>Pérdidas físicas no perceptibles en la red y tomas</t>
  </si>
  <si>
    <t>FINANCIEROS</t>
  </si>
  <si>
    <t>Margen operativo ($)</t>
  </si>
  <si>
    <t>Margen Operativo sobre ingresos (cobranza)(%)</t>
  </si>
  <si>
    <t>Costo total promedio mensual por toma
($/toma/mes)</t>
  </si>
  <si>
    <t>Liquidez</t>
  </si>
  <si>
    <t>Productividad</t>
  </si>
  <si>
    <t>Infraestructura por usuario</t>
  </si>
  <si>
    <t>%</t>
  </si>
  <si>
    <t>kwh/m3 producidos</t>
  </si>
  <si>
    <t>m3/toma/mes</t>
  </si>
  <si>
    <t>l/hab/dia</t>
  </si>
  <si>
    <t>tomas</t>
  </si>
  <si>
    <t>$</t>
  </si>
  <si>
    <t>Habitantes con servicio de agua potable entre la
población total.</t>
  </si>
  <si>
    <t>Tomas conectadas al alcantarillado / (tomas activas registradas/cobertura de agua potable).</t>
  </si>
  <si>
    <t>Volumen anual tratado / volumen anual facturado.</t>
  </si>
  <si>
    <t>Gastos de energía eléctrica / gastos operacionales.</t>
  </si>
  <si>
    <t>Consumo de energia / volumen producido.</t>
  </si>
  <si>
    <t>Número de empleados/total de tomas * 1000.</t>
  </si>
  <si>
    <t>Gastos en remuneraciones (sueldos, salarios y
prestaciones / numero de empleados ).</t>
  </si>
  <si>
    <t>Importe de agua, alcantarillado y saneamiento /
número de empleados).</t>
  </si>
  <si>
    <t>Total de personal de operación y mantenimiento / el
total de empleados.</t>
  </si>
  <si>
    <t>Importe de agua, alcantarillado y saneamiento recaudado / importe de agua, alcantarillado y
saneamiento facturado.</t>
  </si>
  <si>
    <t>Número de tomas de agua potable con medidor instalado / número total de tomas de agua potable.</t>
  </si>
  <si>
    <t>Volumen anual facturado y medido / volumen total
anual medido.</t>
  </si>
  <si>
    <t>Volumen anual facturado / total de tomas / 12</t>
  </si>
  <si>
    <t>Medidores entre 6 y 10 años de antigüedad + medidores con antigüedad mayor a 10 años / número de tomas con medidor</t>
  </si>
  <si>
    <t>Medidores mayor a 10 años / número de tomas con medidor</t>
  </si>
  <si>
    <t>Volumen facturado / volumen producido</t>
  </si>
  <si>
    <t>Volumen producido/población servicio de agua
potable x 1000 / 365</t>
  </si>
  <si>
    <t>1 - eficiencia fisica</t>
  </si>
  <si>
    <t>Volumen de agua residual tratada / volumen de agua
facturado</t>
  </si>
  <si>
    <t>Pérdidas fisicas no perceptibles en red + perdidas
físicas no perceptibles en tomas</t>
  </si>
  <si>
    <t>(importe de agua, alcantarillado y saneamiento
facturado + ingresos por derechos de conexión + ingresos por factibilidades + otros ingresos) - gastos operacionales.</t>
  </si>
  <si>
    <t>Margen operativo / importe de agua,alcantarillado y
saneamiento recaudado.</t>
  </si>
  <si>
    <t>Gastos operacionales / tomas activas registradas / 12</t>
  </si>
  <si>
    <t>Activo circulante/pasivo circulante). Capacidad del
Org. Op. O Sistema de Agua Pot., alc. Y saneam. De cubrir de forma oportuna sus obligaciones a corto plazo.</t>
  </si>
  <si>
    <t>(Importe de agua,alcantarillado y saneamiento
recaudado + ingresos por derecho de conexión + ingreso por factibilidad + otros ingresos - gastos operacionales) / Activo.</t>
  </si>
  <si>
    <t>(Activo circulante+activo fijo) / total de tomas activas
registradas.</t>
  </si>
  <si>
    <t>MENSUAL</t>
  </si>
  <si>
    <t>NO HAY</t>
  </si>
  <si>
    <t>COORDINACIÓN DE PROYECTOS, GERENCIA COMERCIAL, GERENCIA ADMINISTRATIVA, GERENCIA TÉCNICA</t>
  </si>
  <si>
    <t>SASAR</t>
  </si>
  <si>
    <t xml:space="preserve">EL AVANCE SE OBTIENE AL FINAL DEL AÑO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</si>
</sst>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%"/>
    <numFmt numFmtId="165" formatCode="\$\ #,##0.00"/>
    <numFmt numFmtId="166" formatCode="\$\ 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rgb="FF000000"/>
      <name val="Arial Rounded MT Bold"/>
      <family val="2"/>
    </font>
    <font>
      <sz val="8"/>
      <name val="Arial Rounded MT Bold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9" fontId="4" fillId="3" borderId="0" xfId="0" applyNumberFormat="1" applyFont="1" applyFill="1" applyBorder="1" applyAlignment="1">
      <alignment horizontal="center" vertical="top" shrinkToFit="1"/>
    </xf>
    <xf numFmtId="164" fontId="4" fillId="3" borderId="0" xfId="0" applyNumberFormat="1" applyFont="1" applyFill="1" applyBorder="1" applyAlignment="1">
      <alignment horizontal="center" vertical="top" shrinkToFit="1"/>
    </xf>
    <xf numFmtId="2" fontId="4" fillId="3" borderId="0" xfId="0" applyNumberFormat="1" applyFont="1" applyFill="1" applyBorder="1" applyAlignment="1">
      <alignment horizontal="center" vertical="top" shrinkToFit="1"/>
    </xf>
    <xf numFmtId="3" fontId="4" fillId="3" borderId="0" xfId="0" applyNumberFormat="1" applyFont="1" applyFill="1" applyBorder="1" applyAlignment="1">
      <alignment horizontal="center" vertical="top" shrinkToFit="1"/>
    </xf>
    <xf numFmtId="164" fontId="5" fillId="3" borderId="0" xfId="1" applyNumberFormat="1" applyFont="1" applyFill="1" applyBorder="1" applyAlignment="1">
      <alignment horizontal="center" vertical="center" wrapText="1"/>
    </xf>
    <xf numFmtId="9" fontId="5" fillId="3" borderId="0" xfId="1" applyFont="1" applyFill="1" applyBorder="1" applyAlignment="1">
      <alignment horizontal="center" vertical="center" wrapText="1"/>
    </xf>
    <xf numFmtId="10" fontId="4" fillId="3" borderId="0" xfId="0" applyNumberFormat="1" applyFont="1" applyFill="1" applyBorder="1" applyAlignment="1">
      <alignment horizontal="center" vertical="top" shrinkToFit="1"/>
    </xf>
    <xf numFmtId="165" fontId="4" fillId="3" borderId="0" xfId="0" applyNumberFormat="1" applyFont="1" applyFill="1" applyBorder="1" applyAlignment="1">
      <alignment horizontal="center" vertical="top" shrinkToFit="1"/>
    </xf>
    <xf numFmtId="166" fontId="4" fillId="3" borderId="0" xfId="0" applyNumberFormat="1" applyFont="1" applyFill="1" applyBorder="1" applyAlignment="1">
      <alignment horizontal="center" vertical="top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tabSelected="1" topLeftCell="O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4.140625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7.75" customHeight="1" x14ac:dyDescent="0.25">
      <c r="A8">
        <v>2019</v>
      </c>
      <c r="B8" s="3">
        <v>43466</v>
      </c>
      <c r="C8" s="3">
        <v>43496</v>
      </c>
      <c r="D8" t="s">
        <v>61</v>
      </c>
      <c r="E8" t="s">
        <v>56</v>
      </c>
      <c r="F8" t="s">
        <v>88</v>
      </c>
      <c r="G8" t="s">
        <v>56</v>
      </c>
      <c r="H8" s="4" t="s">
        <v>94</v>
      </c>
      <c r="I8" t="s">
        <v>88</v>
      </c>
      <c r="J8" t="s">
        <v>120</v>
      </c>
      <c r="K8" s="6">
        <v>0.94</v>
      </c>
      <c r="L8" s="5">
        <v>0.01</v>
      </c>
      <c r="M8" t="s">
        <v>121</v>
      </c>
      <c r="N8" t="s">
        <v>124</v>
      </c>
      <c r="O8" t="s">
        <v>54</v>
      </c>
      <c r="P8" t="s">
        <v>123</v>
      </c>
      <c r="Q8" t="s">
        <v>122</v>
      </c>
      <c r="R8" s="3">
        <v>43524</v>
      </c>
      <c r="S8" s="3">
        <v>43496</v>
      </c>
    </row>
    <row r="9" spans="1:20" ht="35.25" customHeight="1" x14ac:dyDescent="0.25">
      <c r="A9">
        <v>2019</v>
      </c>
      <c r="B9" s="3">
        <v>43466</v>
      </c>
      <c r="C9" s="3">
        <v>43496</v>
      </c>
      <c r="D9" t="s">
        <v>61</v>
      </c>
      <c r="E9" t="s">
        <v>57</v>
      </c>
      <c r="F9" t="s">
        <v>88</v>
      </c>
      <c r="G9" t="s">
        <v>57</v>
      </c>
      <c r="H9" t="s">
        <v>95</v>
      </c>
      <c r="I9" t="s">
        <v>88</v>
      </c>
      <c r="J9" t="s">
        <v>120</v>
      </c>
      <c r="K9" s="6">
        <f>(18368/22892)/94%</f>
        <v>0.853591889389957</v>
      </c>
      <c r="L9" s="5">
        <v>0.01</v>
      </c>
      <c r="M9" t="s">
        <v>121</v>
      </c>
      <c r="N9" s="2" t="s">
        <v>124</v>
      </c>
      <c r="O9" t="s">
        <v>54</v>
      </c>
      <c r="P9" s="2" t="s">
        <v>123</v>
      </c>
      <c r="Q9" t="s">
        <v>122</v>
      </c>
      <c r="R9" s="3">
        <v>43524</v>
      </c>
      <c r="S9" s="3">
        <v>43496</v>
      </c>
    </row>
    <row r="10" spans="1:20" x14ac:dyDescent="0.25">
      <c r="A10">
        <v>2019</v>
      </c>
      <c r="B10" s="3">
        <v>43466</v>
      </c>
      <c r="C10" s="3">
        <v>43496</v>
      </c>
      <c r="D10" t="s">
        <v>61</v>
      </c>
      <c r="E10" t="s">
        <v>58</v>
      </c>
      <c r="F10" t="s">
        <v>88</v>
      </c>
      <c r="G10" t="s">
        <v>58</v>
      </c>
      <c r="H10" t="s">
        <v>96</v>
      </c>
      <c r="I10" t="s">
        <v>88</v>
      </c>
      <c r="J10" t="s">
        <v>120</v>
      </c>
      <c r="K10" s="6">
        <f>230641*0.65/220341.43</f>
        <v>0.68038339408072279</v>
      </c>
      <c r="L10" s="5">
        <v>0.01</v>
      </c>
      <c r="M10" t="s">
        <v>121</v>
      </c>
      <c r="N10" s="2" t="s">
        <v>124</v>
      </c>
      <c r="O10" t="s">
        <v>54</v>
      </c>
      <c r="P10" s="2" t="s">
        <v>123</v>
      </c>
      <c r="Q10" t="s">
        <v>122</v>
      </c>
      <c r="R10" s="3">
        <v>43524</v>
      </c>
      <c r="S10" s="3">
        <v>43496</v>
      </c>
    </row>
    <row r="11" spans="1:20" x14ac:dyDescent="0.25">
      <c r="A11">
        <v>2019</v>
      </c>
      <c r="B11" s="3">
        <v>43466</v>
      </c>
      <c r="C11" s="3">
        <v>43496</v>
      </c>
      <c r="D11" t="s">
        <v>62</v>
      </c>
      <c r="E11" t="s">
        <v>59</v>
      </c>
      <c r="F11" t="s">
        <v>88</v>
      </c>
      <c r="G11" t="s">
        <v>59</v>
      </c>
      <c r="H11" t="s">
        <v>97</v>
      </c>
      <c r="I11" t="s">
        <v>88</v>
      </c>
      <c r="J11" t="s">
        <v>120</v>
      </c>
      <c r="K11" s="7">
        <f>614455/4434092.13</f>
        <v>0.13857515405301243</v>
      </c>
      <c r="L11" s="5">
        <v>0.01</v>
      </c>
      <c r="M11" t="s">
        <v>121</v>
      </c>
      <c r="N11" s="2" t="s">
        <v>124</v>
      </c>
      <c r="O11" t="s">
        <v>55</v>
      </c>
      <c r="P11" s="2" t="s">
        <v>123</v>
      </c>
      <c r="Q11" t="s">
        <v>122</v>
      </c>
      <c r="R11" s="3">
        <v>43524</v>
      </c>
      <c r="S11" s="3">
        <v>43496</v>
      </c>
    </row>
    <row r="12" spans="1:20" x14ac:dyDescent="0.25">
      <c r="A12">
        <v>2019</v>
      </c>
      <c r="B12" s="3">
        <v>43466</v>
      </c>
      <c r="C12" s="3">
        <v>43496</v>
      </c>
      <c r="D12" t="s">
        <v>62</v>
      </c>
      <c r="E12" t="s">
        <v>60</v>
      </c>
      <c r="F12" t="s">
        <v>89</v>
      </c>
      <c r="G12" t="s">
        <v>60</v>
      </c>
      <c r="H12" t="s">
        <v>98</v>
      </c>
      <c r="I12" t="s">
        <v>89</v>
      </c>
      <c r="J12" t="s">
        <v>120</v>
      </c>
      <c r="K12" s="8">
        <f>2295254/5626930</f>
        <v>0.40790519874958459</v>
      </c>
      <c r="L12" s="5">
        <v>0.01</v>
      </c>
      <c r="M12" t="s">
        <v>121</v>
      </c>
      <c r="N12" s="2" t="s">
        <v>124</v>
      </c>
      <c r="O12" t="s">
        <v>54</v>
      </c>
      <c r="P12" s="2" t="s">
        <v>123</v>
      </c>
      <c r="Q12" t="s">
        <v>122</v>
      </c>
      <c r="R12" s="3">
        <v>43524</v>
      </c>
      <c r="S12" s="3">
        <v>43496</v>
      </c>
    </row>
    <row r="13" spans="1:20" x14ac:dyDescent="0.25">
      <c r="A13">
        <v>2019</v>
      </c>
      <c r="B13" s="3">
        <v>43466</v>
      </c>
      <c r="C13" s="3">
        <v>43496</v>
      </c>
      <c r="D13" t="s">
        <v>63</v>
      </c>
      <c r="E13" t="s">
        <v>64</v>
      </c>
      <c r="F13" t="s">
        <v>92</v>
      </c>
      <c r="G13" t="s">
        <v>64</v>
      </c>
      <c r="H13" t="s">
        <v>99</v>
      </c>
      <c r="I13" t="s">
        <v>92</v>
      </c>
      <c r="J13" t="s">
        <v>120</v>
      </c>
      <c r="K13" s="8">
        <f>93/22989*1000</f>
        <v>4.045413023619993</v>
      </c>
      <c r="L13" s="5">
        <v>0.01</v>
      </c>
      <c r="M13" t="s">
        <v>121</v>
      </c>
      <c r="N13" s="2" t="s">
        <v>124</v>
      </c>
      <c r="O13" t="s">
        <v>54</v>
      </c>
      <c r="P13" s="2" t="s">
        <v>123</v>
      </c>
      <c r="Q13" t="s">
        <v>122</v>
      </c>
      <c r="R13" s="3">
        <v>43524</v>
      </c>
      <c r="S13" s="3">
        <v>43496</v>
      </c>
    </row>
    <row r="14" spans="1:20" x14ac:dyDescent="0.25">
      <c r="A14">
        <v>2019</v>
      </c>
      <c r="B14" s="3">
        <v>43466</v>
      </c>
      <c r="C14" s="3">
        <v>43496</v>
      </c>
      <c r="D14" t="s">
        <v>63</v>
      </c>
      <c r="E14" t="s">
        <v>65</v>
      </c>
      <c r="F14" t="s">
        <v>93</v>
      </c>
      <c r="G14" t="s">
        <v>65</v>
      </c>
      <c r="H14" t="s">
        <v>100</v>
      </c>
      <c r="I14" t="s">
        <v>93</v>
      </c>
      <c r="J14" t="s">
        <v>120</v>
      </c>
      <c r="K14" s="9">
        <f>1907525.3/93</f>
        <v>20511.024731182795</v>
      </c>
      <c r="L14" s="5">
        <v>0.01</v>
      </c>
      <c r="M14" t="s">
        <v>121</v>
      </c>
      <c r="N14" s="2" t="s">
        <v>124</v>
      </c>
      <c r="O14" t="s">
        <v>54</v>
      </c>
      <c r="P14" s="2" t="s">
        <v>123</v>
      </c>
      <c r="Q14" t="s">
        <v>122</v>
      </c>
      <c r="R14" s="3">
        <v>43524</v>
      </c>
      <c r="S14" s="3">
        <v>43496</v>
      </c>
    </row>
    <row r="15" spans="1:20" x14ac:dyDescent="0.25">
      <c r="A15">
        <v>2019</v>
      </c>
      <c r="B15" s="3">
        <v>43466</v>
      </c>
      <c r="C15" s="3">
        <v>43496</v>
      </c>
      <c r="D15" t="s">
        <v>63</v>
      </c>
      <c r="E15" t="s">
        <v>66</v>
      </c>
      <c r="F15" t="s">
        <v>93</v>
      </c>
      <c r="G15" t="s">
        <v>66</v>
      </c>
      <c r="H15" t="s">
        <v>101</v>
      </c>
      <c r="I15" t="s">
        <v>93</v>
      </c>
      <c r="J15" t="s">
        <v>120</v>
      </c>
      <c r="K15" s="9">
        <f>3851347.81/93</f>
        <v>41412.342043010751</v>
      </c>
      <c r="L15" s="5">
        <v>0.01</v>
      </c>
      <c r="M15" t="s">
        <v>121</v>
      </c>
      <c r="N15" s="2" t="s">
        <v>124</v>
      </c>
      <c r="O15" t="s">
        <v>54</v>
      </c>
      <c r="P15" s="2" t="s">
        <v>123</v>
      </c>
      <c r="Q15" t="s">
        <v>122</v>
      </c>
      <c r="R15" s="3">
        <v>43524</v>
      </c>
      <c r="S15" s="3">
        <v>43496</v>
      </c>
    </row>
    <row r="16" spans="1:20" x14ac:dyDescent="0.25">
      <c r="A16">
        <v>2019</v>
      </c>
      <c r="B16" s="3">
        <v>43466</v>
      </c>
      <c r="C16" s="3">
        <v>43496</v>
      </c>
      <c r="D16" t="s">
        <v>63</v>
      </c>
      <c r="E16" t="s">
        <v>67</v>
      </c>
      <c r="F16" t="s">
        <v>88</v>
      </c>
      <c r="G16" t="s">
        <v>67</v>
      </c>
      <c r="H16" t="s">
        <v>102</v>
      </c>
      <c r="I16" t="s">
        <v>88</v>
      </c>
      <c r="J16" t="s">
        <v>120</v>
      </c>
      <c r="K16" s="7">
        <f>47/93</f>
        <v>0.5053763440860215</v>
      </c>
      <c r="L16" s="5">
        <v>0.01</v>
      </c>
      <c r="M16" t="s">
        <v>121</v>
      </c>
      <c r="N16" s="2" t="s">
        <v>124</v>
      </c>
      <c r="O16" t="s">
        <v>54</v>
      </c>
      <c r="P16" s="2" t="s">
        <v>123</v>
      </c>
      <c r="Q16" t="s">
        <v>122</v>
      </c>
      <c r="R16" s="3">
        <v>43524</v>
      </c>
      <c r="S16" s="3">
        <v>43496</v>
      </c>
    </row>
    <row r="17" spans="1:19" x14ac:dyDescent="0.25">
      <c r="A17">
        <v>2019</v>
      </c>
      <c r="B17" s="3">
        <v>43466</v>
      </c>
      <c r="C17" s="3">
        <v>43496</v>
      </c>
      <c r="D17" t="s">
        <v>68</v>
      </c>
      <c r="E17" t="s">
        <v>69</v>
      </c>
      <c r="F17" t="s">
        <v>88</v>
      </c>
      <c r="G17" t="s">
        <v>69</v>
      </c>
      <c r="H17" t="s">
        <v>103</v>
      </c>
      <c r="I17" t="s">
        <v>88</v>
      </c>
      <c r="J17" t="s">
        <v>120</v>
      </c>
      <c r="K17" s="10">
        <f>2656155.8/3856433.67</f>
        <v>0.68875962282530323</v>
      </c>
      <c r="L17" s="5">
        <v>0.01</v>
      </c>
      <c r="M17" t="s">
        <v>121</v>
      </c>
      <c r="N17" s="2" t="s">
        <v>124</v>
      </c>
      <c r="O17" t="s">
        <v>54</v>
      </c>
      <c r="P17" s="2" t="s">
        <v>123</v>
      </c>
      <c r="Q17" t="s">
        <v>122</v>
      </c>
      <c r="R17" s="3">
        <v>43524</v>
      </c>
      <c r="S17" s="3">
        <v>43496</v>
      </c>
    </row>
    <row r="18" spans="1:19" x14ac:dyDescent="0.25">
      <c r="A18">
        <v>2019</v>
      </c>
      <c r="B18" s="3">
        <v>43466</v>
      </c>
      <c r="C18" s="3">
        <v>43496</v>
      </c>
      <c r="D18" t="s">
        <v>68</v>
      </c>
      <c r="E18" t="s">
        <v>70</v>
      </c>
      <c r="F18" t="s">
        <v>88</v>
      </c>
      <c r="G18" t="s">
        <v>70</v>
      </c>
      <c r="H18" t="s">
        <v>104</v>
      </c>
      <c r="I18" t="s">
        <v>88</v>
      </c>
      <c r="J18" t="s">
        <v>120</v>
      </c>
      <c r="K18" s="11">
        <f>22691/22898</f>
        <v>0.99095990916237231</v>
      </c>
      <c r="L18" s="5">
        <v>0.01</v>
      </c>
      <c r="M18" t="s">
        <v>121</v>
      </c>
      <c r="N18" s="2" t="s">
        <v>124</v>
      </c>
      <c r="O18" t="s">
        <v>54</v>
      </c>
      <c r="P18" s="2" t="s">
        <v>123</v>
      </c>
      <c r="Q18" t="s">
        <v>122</v>
      </c>
      <c r="R18" s="3">
        <v>43524</v>
      </c>
      <c r="S18" s="3">
        <v>43496</v>
      </c>
    </row>
    <row r="19" spans="1:19" x14ac:dyDescent="0.25">
      <c r="A19">
        <v>2019</v>
      </c>
      <c r="B19" s="3">
        <v>43466</v>
      </c>
      <c r="C19" s="3">
        <v>43496</v>
      </c>
      <c r="D19" t="s">
        <v>68</v>
      </c>
      <c r="E19" t="s">
        <v>71</v>
      </c>
      <c r="F19" t="s">
        <v>88</v>
      </c>
      <c r="G19" t="s">
        <v>71</v>
      </c>
      <c r="H19" t="s">
        <v>105</v>
      </c>
      <c r="I19" t="s">
        <v>88</v>
      </c>
      <c r="J19" t="s">
        <v>120</v>
      </c>
      <c r="K19" s="11">
        <f>220341.43/(491419)</f>
        <v>0.4483779218955718</v>
      </c>
      <c r="L19" s="5">
        <v>0.01</v>
      </c>
      <c r="M19" t="s">
        <v>121</v>
      </c>
      <c r="N19" s="2" t="s">
        <v>124</v>
      </c>
      <c r="O19" t="s">
        <v>54</v>
      </c>
      <c r="P19" s="2" t="s">
        <v>123</v>
      </c>
      <c r="Q19" t="s">
        <v>122</v>
      </c>
      <c r="R19" s="3">
        <v>43524</v>
      </c>
      <c r="S19" s="3">
        <v>43496</v>
      </c>
    </row>
    <row r="20" spans="1:19" x14ac:dyDescent="0.25">
      <c r="A20">
        <v>2019</v>
      </c>
      <c r="B20" s="3">
        <v>43466</v>
      </c>
      <c r="C20" s="3">
        <v>43496</v>
      </c>
      <c r="D20" t="s">
        <v>68</v>
      </c>
      <c r="E20" t="s">
        <v>72</v>
      </c>
      <c r="F20" t="s">
        <v>90</v>
      </c>
      <c r="G20" t="s">
        <v>72</v>
      </c>
      <c r="H20" t="s">
        <v>106</v>
      </c>
      <c r="I20" t="s">
        <v>90</v>
      </c>
      <c r="J20" t="s">
        <v>120</v>
      </c>
      <c r="K20" s="11">
        <f>220341.43/22989/11</f>
        <v>0.87133146682800866</v>
      </c>
      <c r="L20" s="5">
        <v>0.01</v>
      </c>
      <c r="M20" t="s">
        <v>121</v>
      </c>
      <c r="N20" s="2" t="s">
        <v>124</v>
      </c>
      <c r="O20" t="s">
        <v>54</v>
      </c>
      <c r="P20" s="2" t="s">
        <v>123</v>
      </c>
      <c r="Q20" t="s">
        <v>122</v>
      </c>
      <c r="R20" s="3">
        <v>43524</v>
      </c>
      <c r="S20" s="3">
        <v>43496</v>
      </c>
    </row>
    <row r="21" spans="1:19" x14ac:dyDescent="0.25">
      <c r="A21">
        <v>2019</v>
      </c>
      <c r="B21" s="3">
        <v>43466</v>
      </c>
      <c r="C21" s="3">
        <v>43496</v>
      </c>
      <c r="D21" t="s">
        <v>68</v>
      </c>
      <c r="E21" t="s">
        <v>73</v>
      </c>
      <c r="F21" t="s">
        <v>88</v>
      </c>
      <c r="G21" t="s">
        <v>73</v>
      </c>
      <c r="H21" t="s">
        <v>107</v>
      </c>
      <c r="I21" t="s">
        <v>88</v>
      </c>
      <c r="J21" t="s">
        <v>120</v>
      </c>
      <c r="K21" s="11">
        <f>(5152+17538)/22691</f>
        <v>0.99995592966374336</v>
      </c>
      <c r="L21" s="5">
        <v>0.01</v>
      </c>
      <c r="M21" t="s">
        <v>121</v>
      </c>
      <c r="N21" s="2" t="s">
        <v>124</v>
      </c>
      <c r="O21" t="s">
        <v>55</v>
      </c>
      <c r="P21" s="2" t="s">
        <v>123</v>
      </c>
      <c r="Q21" t="s">
        <v>122</v>
      </c>
      <c r="R21" s="3">
        <v>43524</v>
      </c>
      <c r="S21" s="3">
        <v>43496</v>
      </c>
    </row>
    <row r="22" spans="1:19" ht="30.75" customHeight="1" x14ac:dyDescent="0.25">
      <c r="A22">
        <v>2019</v>
      </c>
      <c r="B22" s="3">
        <v>43466</v>
      </c>
      <c r="C22" s="3">
        <v>43496</v>
      </c>
      <c r="D22" t="s">
        <v>68</v>
      </c>
      <c r="E22" t="s">
        <v>74</v>
      </c>
      <c r="F22" t="s">
        <v>88</v>
      </c>
      <c r="G22" t="s">
        <v>74</v>
      </c>
      <c r="H22" t="s">
        <v>108</v>
      </c>
      <c r="I22" t="s">
        <v>88</v>
      </c>
      <c r="J22" t="s">
        <v>120</v>
      </c>
      <c r="K22" s="11">
        <f>17538/22691</f>
        <v>0.77290555726940191</v>
      </c>
      <c r="L22" s="5">
        <v>0.01</v>
      </c>
      <c r="M22" t="s">
        <v>121</v>
      </c>
      <c r="N22" s="2" t="s">
        <v>124</v>
      </c>
      <c r="O22" t="s">
        <v>55</v>
      </c>
      <c r="P22" s="2" t="s">
        <v>123</v>
      </c>
      <c r="Q22" t="s">
        <v>122</v>
      </c>
      <c r="R22" s="3">
        <v>43524</v>
      </c>
      <c r="S22" s="3">
        <v>43496</v>
      </c>
    </row>
    <row r="23" spans="1:19" x14ac:dyDescent="0.25">
      <c r="A23">
        <v>2019</v>
      </c>
      <c r="B23" s="3">
        <v>43466</v>
      </c>
      <c r="C23" s="3">
        <v>43496</v>
      </c>
      <c r="D23" t="s">
        <v>75</v>
      </c>
      <c r="E23" t="s">
        <v>76</v>
      </c>
      <c r="F23" t="s">
        <v>88</v>
      </c>
      <c r="G23" t="s">
        <v>76</v>
      </c>
      <c r="H23" t="s">
        <v>109</v>
      </c>
      <c r="I23" t="s">
        <v>88</v>
      </c>
      <c r="J23" t="s">
        <v>120</v>
      </c>
      <c r="K23" s="12">
        <f>220341.43/407313.41</f>
        <v>0.54096286689898088</v>
      </c>
      <c r="L23" s="5">
        <v>0.01</v>
      </c>
      <c r="M23" t="s">
        <v>121</v>
      </c>
      <c r="N23" s="2" t="s">
        <v>124</v>
      </c>
      <c r="O23" t="s">
        <v>54</v>
      </c>
      <c r="P23" s="2" t="s">
        <v>123</v>
      </c>
      <c r="Q23" t="s">
        <v>122</v>
      </c>
      <c r="R23" s="3">
        <v>43524</v>
      </c>
      <c r="S23" s="3">
        <v>43496</v>
      </c>
    </row>
    <row r="24" spans="1:19" x14ac:dyDescent="0.25">
      <c r="A24">
        <v>2019</v>
      </c>
      <c r="B24" s="3">
        <v>43466</v>
      </c>
      <c r="C24" s="3">
        <v>43496</v>
      </c>
      <c r="D24" t="s">
        <v>75</v>
      </c>
      <c r="E24" t="s">
        <v>77</v>
      </c>
      <c r="F24" t="s">
        <v>91</v>
      </c>
      <c r="G24" t="s">
        <v>77</v>
      </c>
      <c r="H24" t="s">
        <v>110</v>
      </c>
      <c r="I24" t="s">
        <v>91</v>
      </c>
      <c r="J24" t="s">
        <v>120</v>
      </c>
      <c r="K24" s="8">
        <f>(4887761/53128)*(1000/365)</f>
        <v>252.05402099452755</v>
      </c>
      <c r="L24" s="5">
        <v>0.01</v>
      </c>
      <c r="M24" t="s">
        <v>121</v>
      </c>
      <c r="N24" s="2" t="s">
        <v>124</v>
      </c>
      <c r="O24" t="s">
        <v>54</v>
      </c>
      <c r="P24" s="2" t="s">
        <v>123</v>
      </c>
      <c r="Q24" t="s">
        <v>122</v>
      </c>
      <c r="R24" s="3">
        <v>43524</v>
      </c>
      <c r="S24" s="3">
        <v>43496</v>
      </c>
    </row>
    <row r="25" spans="1:19" x14ac:dyDescent="0.25">
      <c r="A25">
        <v>2019</v>
      </c>
      <c r="B25" s="3">
        <v>43466</v>
      </c>
      <c r="C25" s="3">
        <v>43496</v>
      </c>
      <c r="D25" t="s">
        <v>75</v>
      </c>
      <c r="E25" t="s">
        <v>78</v>
      </c>
      <c r="F25" t="s">
        <v>88</v>
      </c>
      <c r="G25" t="s">
        <v>78</v>
      </c>
      <c r="H25" t="s">
        <v>111</v>
      </c>
      <c r="I25" t="s">
        <v>88</v>
      </c>
      <c r="J25" t="s">
        <v>120</v>
      </c>
      <c r="K25" s="6">
        <f>1-K23</f>
        <v>0.45903713310101912</v>
      </c>
      <c r="L25" s="5">
        <v>0.01</v>
      </c>
      <c r="M25" t="s">
        <v>121</v>
      </c>
      <c r="N25" s="2" t="s">
        <v>124</v>
      </c>
      <c r="O25" t="s">
        <v>55</v>
      </c>
      <c r="P25" s="2" t="s">
        <v>123</v>
      </c>
      <c r="Q25" t="s">
        <v>122</v>
      </c>
      <c r="R25" s="3">
        <v>43524</v>
      </c>
      <c r="S25" s="3">
        <v>43496</v>
      </c>
    </row>
    <row r="26" spans="1:19" x14ac:dyDescent="0.25">
      <c r="A26">
        <v>2019</v>
      </c>
      <c r="B26" s="3">
        <v>43466</v>
      </c>
      <c r="C26" s="3">
        <v>43496</v>
      </c>
      <c r="D26" t="s">
        <v>75</v>
      </c>
      <c r="E26" t="s">
        <v>79</v>
      </c>
      <c r="F26" t="s">
        <v>88</v>
      </c>
      <c r="G26" t="s">
        <v>79</v>
      </c>
      <c r="H26" t="s">
        <v>112</v>
      </c>
      <c r="I26" t="s">
        <v>88</v>
      </c>
      <c r="J26" t="s">
        <v>120</v>
      </c>
      <c r="K26" s="12">
        <f>(230641*0.65)/(220341.43)</f>
        <v>0.68038339408072279</v>
      </c>
      <c r="L26" s="5">
        <v>0.01</v>
      </c>
      <c r="M26" t="s">
        <v>121</v>
      </c>
      <c r="N26" s="2" t="s">
        <v>124</v>
      </c>
      <c r="O26" t="s">
        <v>54</v>
      </c>
      <c r="P26" s="2" t="s">
        <v>123</v>
      </c>
      <c r="Q26" t="s">
        <v>122</v>
      </c>
      <c r="R26" s="3">
        <v>43524</v>
      </c>
      <c r="S26" s="3">
        <v>43496</v>
      </c>
    </row>
    <row r="27" spans="1:19" x14ac:dyDescent="0.25">
      <c r="A27">
        <v>2019</v>
      </c>
      <c r="B27" s="3">
        <v>43466</v>
      </c>
      <c r="C27" s="3">
        <v>43496</v>
      </c>
      <c r="D27" t="s">
        <v>75</v>
      </c>
      <c r="E27" t="s">
        <v>80</v>
      </c>
      <c r="F27" t="s">
        <v>88</v>
      </c>
      <c r="G27" t="s">
        <v>80</v>
      </c>
      <c r="H27" t="s">
        <v>113</v>
      </c>
      <c r="I27" t="s">
        <v>88</v>
      </c>
      <c r="J27" t="s">
        <v>120</v>
      </c>
      <c r="K27" s="12">
        <v>0.44500000000000001</v>
      </c>
      <c r="L27" s="5">
        <v>0.01</v>
      </c>
      <c r="M27" t="s">
        <v>121</v>
      </c>
      <c r="N27" s="2" t="s">
        <v>124</v>
      </c>
      <c r="O27" t="s">
        <v>55</v>
      </c>
      <c r="P27" s="2" t="s">
        <v>123</v>
      </c>
      <c r="Q27" t="s">
        <v>122</v>
      </c>
      <c r="R27" s="3">
        <v>43524</v>
      </c>
      <c r="S27" s="3">
        <v>43496</v>
      </c>
    </row>
    <row r="28" spans="1:19" x14ac:dyDescent="0.25">
      <c r="A28">
        <v>2019</v>
      </c>
      <c r="B28" s="3">
        <v>43466</v>
      </c>
      <c r="C28" s="3">
        <v>43496</v>
      </c>
      <c r="D28" t="s">
        <v>81</v>
      </c>
      <c r="E28" t="s">
        <v>82</v>
      </c>
      <c r="F28" t="s">
        <v>93</v>
      </c>
      <c r="G28" t="s">
        <v>82</v>
      </c>
      <c r="H28" t="s">
        <v>114</v>
      </c>
      <c r="I28" t="s">
        <v>93</v>
      </c>
      <c r="J28" t="s">
        <v>120</v>
      </c>
      <c r="K28" s="13">
        <f>3851347.81-4434092.13</f>
        <v>-582744.31999999983</v>
      </c>
      <c r="L28" s="5">
        <v>0.01</v>
      </c>
      <c r="M28" t="s">
        <v>121</v>
      </c>
      <c r="N28" s="2" t="s">
        <v>124</v>
      </c>
      <c r="O28" t="s">
        <v>55</v>
      </c>
      <c r="P28" s="2" t="s">
        <v>123</v>
      </c>
      <c r="Q28" t="s">
        <v>122</v>
      </c>
      <c r="R28" s="3">
        <v>43524</v>
      </c>
      <c r="S28" s="3">
        <v>43496</v>
      </c>
    </row>
    <row r="29" spans="1:19" x14ac:dyDescent="0.25">
      <c r="A29">
        <v>2019</v>
      </c>
      <c r="B29" s="3">
        <v>43466</v>
      </c>
      <c r="C29" s="3">
        <v>43496</v>
      </c>
      <c r="D29" t="s">
        <v>81</v>
      </c>
      <c r="E29" t="s">
        <v>83</v>
      </c>
      <c r="F29" t="s">
        <v>88</v>
      </c>
      <c r="G29" t="s">
        <v>83</v>
      </c>
      <c r="H29" t="s">
        <v>115</v>
      </c>
      <c r="I29" t="s">
        <v>88</v>
      </c>
      <c r="J29" t="s">
        <v>120</v>
      </c>
      <c r="K29" s="12">
        <f>-582744.32/3851347.81</f>
        <v>-0.15130919063889997</v>
      </c>
      <c r="L29" s="5">
        <v>0.01</v>
      </c>
      <c r="M29" t="s">
        <v>121</v>
      </c>
      <c r="N29" s="2" t="s">
        <v>124</v>
      </c>
      <c r="O29" t="s">
        <v>54</v>
      </c>
      <c r="P29" s="2" t="s">
        <v>123</v>
      </c>
      <c r="Q29" t="s">
        <v>122</v>
      </c>
      <c r="R29" s="3">
        <v>43524</v>
      </c>
      <c r="S29" s="3">
        <v>43496</v>
      </c>
    </row>
    <row r="30" spans="1:19" x14ac:dyDescent="0.25">
      <c r="A30">
        <v>2019</v>
      </c>
      <c r="B30" s="3">
        <v>43466</v>
      </c>
      <c r="C30" s="3">
        <v>43496</v>
      </c>
      <c r="D30" t="s">
        <v>81</v>
      </c>
      <c r="E30" t="s">
        <v>84</v>
      </c>
      <c r="F30" t="s">
        <v>93</v>
      </c>
      <c r="G30" t="s">
        <v>84</v>
      </c>
      <c r="H30" t="s">
        <v>116</v>
      </c>
      <c r="I30" t="s">
        <v>93</v>
      </c>
      <c r="J30" t="s">
        <v>120</v>
      </c>
      <c r="K30" s="14">
        <f>4434092.13/22892</f>
        <v>193.69614406779661</v>
      </c>
      <c r="L30" s="5">
        <v>0.01</v>
      </c>
      <c r="M30" t="s">
        <v>121</v>
      </c>
      <c r="N30" s="2" t="s">
        <v>124</v>
      </c>
      <c r="O30" t="s">
        <v>55</v>
      </c>
      <c r="P30" s="2" t="s">
        <v>123</v>
      </c>
      <c r="Q30" t="s">
        <v>122</v>
      </c>
      <c r="R30" s="3">
        <v>43524</v>
      </c>
      <c r="S30" s="3">
        <v>43496</v>
      </c>
    </row>
    <row r="31" spans="1:19" x14ac:dyDescent="0.25">
      <c r="A31">
        <v>2019</v>
      </c>
      <c r="B31" s="3">
        <v>43466</v>
      </c>
      <c r="C31" s="3">
        <v>43496</v>
      </c>
      <c r="D31" t="s">
        <v>81</v>
      </c>
      <c r="E31" t="s">
        <v>85</v>
      </c>
      <c r="F31" t="s">
        <v>93</v>
      </c>
      <c r="G31" t="s">
        <v>85</v>
      </c>
      <c r="H31" t="s">
        <v>117</v>
      </c>
      <c r="I31" t="s">
        <v>93</v>
      </c>
      <c r="J31" t="s">
        <v>120</v>
      </c>
      <c r="K31" s="8">
        <f>14647712.3/2358519.2</f>
        <v>6.210554614098541</v>
      </c>
      <c r="L31" s="5">
        <v>0.01</v>
      </c>
      <c r="M31" t="s">
        <v>121</v>
      </c>
      <c r="N31" s="2" t="s">
        <v>124</v>
      </c>
      <c r="O31" t="s">
        <v>54</v>
      </c>
      <c r="P31" s="2" t="s">
        <v>123</v>
      </c>
      <c r="Q31" t="s">
        <v>122</v>
      </c>
      <c r="R31" s="3">
        <v>43524</v>
      </c>
      <c r="S31" s="3">
        <v>43496</v>
      </c>
    </row>
    <row r="32" spans="1:19" x14ac:dyDescent="0.25">
      <c r="A32">
        <v>2019</v>
      </c>
      <c r="B32" s="3">
        <v>43466</v>
      </c>
      <c r="C32" s="3">
        <v>43496</v>
      </c>
      <c r="D32" t="s">
        <v>81</v>
      </c>
      <c r="E32" t="s">
        <v>86</v>
      </c>
      <c r="F32" t="s">
        <v>88</v>
      </c>
      <c r="G32" t="s">
        <v>86</v>
      </c>
      <c r="H32" t="s">
        <v>118</v>
      </c>
      <c r="I32" t="s">
        <v>88</v>
      </c>
      <c r="J32" t="s">
        <v>120</v>
      </c>
      <c r="K32" s="12">
        <f>(3851347.81-4434092.13)/(100227998.07/12*12)</f>
        <v>-5.8141869659314831E-3</v>
      </c>
      <c r="L32" s="5">
        <v>0.01</v>
      </c>
      <c r="M32" t="s">
        <v>121</v>
      </c>
      <c r="N32" s="2" t="s">
        <v>124</v>
      </c>
      <c r="O32" t="s">
        <v>54</v>
      </c>
      <c r="P32" s="2" t="s">
        <v>123</v>
      </c>
      <c r="Q32" t="s">
        <v>122</v>
      </c>
      <c r="R32" s="3">
        <v>43524</v>
      </c>
      <c r="S32" s="3">
        <v>43496</v>
      </c>
    </row>
    <row r="33" spans="1:19" x14ac:dyDescent="0.25">
      <c r="A33">
        <v>2019</v>
      </c>
      <c r="B33" s="3">
        <v>43466</v>
      </c>
      <c r="C33" s="3">
        <v>43496</v>
      </c>
      <c r="D33" t="s">
        <v>81</v>
      </c>
      <c r="E33" t="s">
        <v>87</v>
      </c>
      <c r="F33" t="s">
        <v>93</v>
      </c>
      <c r="G33" t="s">
        <v>87</v>
      </c>
      <c r="H33" t="s">
        <v>119</v>
      </c>
      <c r="I33" t="s">
        <v>93</v>
      </c>
      <c r="J33" t="s">
        <v>120</v>
      </c>
      <c r="K33" s="13">
        <f>100227998.07/22989</f>
        <v>4359.8241798251338</v>
      </c>
      <c r="L33" s="5">
        <v>0.01</v>
      </c>
      <c r="M33" t="s">
        <v>121</v>
      </c>
      <c r="N33" s="2" t="s">
        <v>124</v>
      </c>
      <c r="O33" t="s">
        <v>54</v>
      </c>
      <c r="P33" s="2" t="s">
        <v>123</v>
      </c>
      <c r="Q33" t="s">
        <v>122</v>
      </c>
      <c r="R33" s="3">
        <v>43524</v>
      </c>
      <c r="S33" s="3">
        <v>43496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RODO</cp:lastModifiedBy>
  <dcterms:created xsi:type="dcterms:W3CDTF">2018-06-19T14:49:53Z</dcterms:created>
  <dcterms:modified xsi:type="dcterms:W3CDTF">2019-02-10T15:24:52Z</dcterms:modified>
</cp:coreProperties>
</file>