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385" activeTab="0"/>
  </bookViews>
  <sheets>
    <sheet name="EJERCIDO_2018 NOVIEMBRE" sheetId="1" r:id="rId1"/>
  </sheets>
  <definedNames/>
  <calcPr fullCalcOnLoad="1"/>
</workbook>
</file>

<file path=xl/sharedStrings.xml><?xml version="1.0" encoding="utf-8"?>
<sst xmlns="http://schemas.openxmlformats.org/spreadsheetml/2006/main" count="114" uniqueCount="43">
  <si>
    <t>Fecha :</t>
  </si>
  <si>
    <t>Dependencia :</t>
  </si>
  <si>
    <t>CENTRO ESTATAL DE CULTURA Y RECREACION TANGAMANGA" PROF. CARLOS JONGUITUD BARRIOS",  TANGAMANGA II Y ACUATICO</t>
  </si>
  <si>
    <t>Línea de Acción :</t>
  </si>
  <si>
    <t>DEPORTE Y RECREACION</t>
  </si>
  <si>
    <t>Sector :</t>
  </si>
  <si>
    <t>Objetivo del PED :</t>
  </si>
  <si>
    <t>MEJORAMIENTO DE LAS CONDICIONES DE LA INFRAESTRUCTURA DEPORTIVA, CULTURAL Y RECREATIVA</t>
  </si>
  <si>
    <t>Unidad Responsable :</t>
  </si>
  <si>
    <t>DIRECCION GENERAL</t>
  </si>
  <si>
    <t xml:space="preserve">CAPÍTULO GASTO </t>
  </si>
  <si>
    <t>GASTO MENSUAL EJERCIDO</t>
  </si>
  <si>
    <t>TOTAL EJERCIDO</t>
  </si>
  <si>
    <t>PRES. ANUAL</t>
  </si>
  <si>
    <t>POR EJERCER</t>
  </si>
  <si>
    <t>ENE</t>
  </si>
  <si>
    <t>FEB</t>
  </si>
  <si>
    <t>MAR</t>
  </si>
  <si>
    <t>ABRIL</t>
  </si>
  <si>
    <t>MAYO</t>
  </si>
  <si>
    <t>JUNIO</t>
  </si>
  <si>
    <t>JULIO</t>
  </si>
  <si>
    <t>AGO</t>
  </si>
  <si>
    <t>SEPT</t>
  </si>
  <si>
    <t>OCT</t>
  </si>
  <si>
    <t>NOV</t>
  </si>
  <si>
    <t>DIC</t>
  </si>
  <si>
    <t>NOTA:</t>
  </si>
  <si>
    <t xml:space="preserve">GRAN TOTAL </t>
  </si>
  <si>
    <t>CENTRO ESTATAL DE CULTURA Y RECREACION TANGAMANGA" PROF. CARLOS JONGUITUD BARRIOS" Y ACUATICO TANGAMANGA</t>
  </si>
  <si>
    <t xml:space="preserve">SE PRESENTAN INFORMES MENSUALES </t>
  </si>
  <si>
    <t>CENTRO ESTATAL DE CULTURA Y RECREACION TANGAMANGA  II</t>
  </si>
  <si>
    <t>CECURT I</t>
  </si>
  <si>
    <t>CECURT II</t>
  </si>
  <si>
    <t xml:space="preserve">REPORTE GLOBAL </t>
  </si>
  <si>
    <r>
      <t xml:space="preserve">EVALUACION CAPITULO </t>
    </r>
    <r>
      <rPr>
        <b/>
        <sz val="8"/>
        <rFont val="Calibri Light"/>
        <family val="2"/>
      </rPr>
      <t>1000</t>
    </r>
    <r>
      <rPr>
        <sz val="8"/>
        <rFont val="Calibri Light"/>
        <family val="2"/>
      </rPr>
      <t xml:space="preserve"> SOBRE EL PRESUPUESTO AUTORIZADO</t>
    </r>
  </si>
  <si>
    <r>
      <t xml:space="preserve">EVALUACION CAPITULO </t>
    </r>
    <r>
      <rPr>
        <b/>
        <sz val="8"/>
        <rFont val="Calibri Light"/>
        <family val="2"/>
      </rPr>
      <t xml:space="preserve">4000 </t>
    </r>
    <r>
      <rPr>
        <sz val="8"/>
        <rFont val="Calibri Light"/>
        <family val="2"/>
      </rPr>
      <t>SOBRE EL PRESUPUESTO AUTORIZADO</t>
    </r>
  </si>
  <si>
    <r>
      <t xml:space="preserve">SE PRESENTAN INFORMES </t>
    </r>
    <r>
      <rPr>
        <b/>
        <u val="single"/>
        <sz val="11"/>
        <rFont val="Calibri Light"/>
        <family val="2"/>
      </rPr>
      <t>MENSUALES</t>
    </r>
    <r>
      <rPr>
        <b/>
        <sz val="11"/>
        <rFont val="Calibri Light"/>
        <family val="2"/>
      </rPr>
      <t xml:space="preserve"> </t>
    </r>
  </si>
  <si>
    <t>LAS ATRIBUCIONES LEGALES PARA EL EJERCICIO DEL PRESUPUESTO E INGRESOS PROPIOS DEL CENTRO ESTATAL DE CULTURA Y RECREACION TANGAMANGA “ PROF. CARLOS JONGUITUD BARRIOS “ Y DEL CENTRO ESTATAL DE CULTURA Y RECREACION TANGAMANGA II, SE ENCUENTRAN ESTABLECIDAS EN SUS DECRETOS DE CREACION, ARTICULOS 3, 12, 15 Y 17 DEL CECURT I Y DEL CECURT II, ARTICULO 3o. Y DEL 7o. AL 17.</t>
  </si>
  <si>
    <t xml:space="preserve"> </t>
  </si>
  <si>
    <t>1000 (4000)</t>
  </si>
  <si>
    <t>MANTENIMIENTO ESPECIAL</t>
  </si>
  <si>
    <t>30  DE NOVIEMBRE  DEL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</si>
</sst>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u val="single"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 Light"/>
      <family val="2"/>
    </font>
    <font>
      <sz val="11"/>
      <name val="Calibri Light"/>
      <family val="2"/>
    </font>
    <font>
      <sz val="9"/>
      <name val="Calibri Light"/>
      <family val="2"/>
    </font>
    <font>
      <b/>
      <sz val="10"/>
      <name val="Calibri Light"/>
      <family val="2"/>
    </font>
    <font>
      <b/>
      <sz val="12"/>
      <name val="Calibri Light"/>
      <family val="2"/>
    </font>
    <font>
      <b/>
      <sz val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bgColor theme="0" tint="-0.1499900072813034"/>
      </patternFill>
    </fill>
    <fill>
      <patternFill patternType="mediumGray">
        <bgColor theme="0" tint="-0.2499700039625167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6" borderId="10" xfId="0" applyFont="1" applyFill="1" applyBorder="1" applyAlignment="1">
      <alignment horizontal="center" vertical="center" wrapText="1"/>
    </xf>
    <xf numFmtId="3" fontId="27" fillId="6" borderId="10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3" fontId="27" fillId="14" borderId="11" xfId="0" applyNumberFormat="1" applyFont="1" applyFill="1" applyBorder="1" applyAlignment="1">
      <alignment horizontal="center" vertical="center"/>
    </xf>
    <xf numFmtId="3" fontId="4" fillId="14" borderId="11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3" fontId="25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10" fontId="27" fillId="6" borderId="15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 wrapText="1"/>
    </xf>
    <xf numFmtId="10" fontId="27" fillId="1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 wrapText="1"/>
    </xf>
    <xf numFmtId="3" fontId="29" fillId="19" borderId="16" xfId="0" applyNumberFormat="1" applyFont="1" applyFill="1" applyBorder="1" applyAlignment="1">
      <alignment horizontal="centerContinuous" vertical="center"/>
    </xf>
    <xf numFmtId="3" fontId="25" fillId="6" borderId="10" xfId="0" applyNumberFormat="1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 wrapText="1"/>
    </xf>
    <xf numFmtId="3" fontId="25" fillId="14" borderId="10" xfId="0" applyNumberFormat="1" applyFont="1" applyFill="1" applyBorder="1" applyAlignment="1">
      <alignment horizontal="center" vertical="center"/>
    </xf>
    <xf numFmtId="3" fontId="4" fillId="14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6" borderId="17" xfId="0" applyNumberFormat="1" applyFont="1" applyFill="1" applyBorder="1" applyAlignment="1">
      <alignment horizontal="center" vertical="center"/>
    </xf>
    <xf numFmtId="3" fontId="25" fillId="14" borderId="17" xfId="0" applyNumberFormat="1" applyFont="1" applyFill="1" applyBorder="1" applyAlignment="1">
      <alignment horizontal="center" vertical="center"/>
    </xf>
    <xf numFmtId="3" fontId="4" fillId="14" borderId="17" xfId="0" applyNumberFormat="1" applyFont="1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5" fillId="0" borderId="18" xfId="0" applyFont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30" fillId="0" borderId="0" xfId="0" applyFont="1" applyFill="1" applyBorder="1" applyAlignment="1">
      <alignment/>
    </xf>
    <xf numFmtId="0" fontId="25" fillId="0" borderId="22" xfId="0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justify" vertical="center" wrapText="1"/>
    </xf>
    <xf numFmtId="0" fontId="25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30" fillId="7" borderId="17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left" vertical="center" wrapText="1"/>
    </xf>
    <xf numFmtId="3" fontId="28" fillId="0" borderId="28" xfId="0" applyNumberFormat="1" applyFont="1" applyFill="1" applyBorder="1" applyAlignment="1">
      <alignment horizontal="left" vertical="center" wrapText="1"/>
    </xf>
    <xf numFmtId="3" fontId="28" fillId="0" borderId="16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9" fillId="19" borderId="27" xfId="0" applyFont="1" applyFill="1" applyBorder="1" applyAlignment="1">
      <alignment horizontal="center" vertical="center" wrapText="1"/>
    </xf>
    <xf numFmtId="0" fontId="29" fillId="19" borderId="16" xfId="0" applyFont="1" applyFill="1" applyBorder="1" applyAlignment="1">
      <alignment/>
    </xf>
    <xf numFmtId="0" fontId="28" fillId="0" borderId="29" xfId="0" applyFont="1" applyFill="1" applyBorder="1" applyAlignment="1">
      <alignment horizontal="justify" vertical="center" wrapText="1"/>
    </xf>
    <xf numFmtId="0" fontId="28" fillId="0" borderId="3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8" fillId="0" borderId="32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3" xfId="0" applyFont="1" applyBorder="1" applyAlignment="1">
      <alignment horizontal="justify" vertical="center" wrapText="1"/>
    </xf>
    <xf numFmtId="0" fontId="28" fillId="0" borderId="34" xfId="0" applyFont="1" applyBorder="1" applyAlignment="1">
      <alignment horizontal="justify" vertical="center" wrapText="1"/>
    </xf>
    <xf numFmtId="0" fontId="28" fillId="0" borderId="35" xfId="0" applyFont="1" applyBorder="1" applyAlignment="1">
      <alignment horizontal="justify" vertical="center" wrapText="1"/>
    </xf>
    <xf numFmtId="0" fontId="28" fillId="0" borderId="36" xfId="0" applyFont="1" applyBorder="1" applyAlignment="1">
      <alignment horizontal="justify" vertical="center" wrapText="1"/>
    </xf>
    <xf numFmtId="3" fontId="4" fillId="19" borderId="27" xfId="0" applyNumberFormat="1" applyFont="1" applyFill="1" applyBorder="1" applyAlignment="1">
      <alignment horizontal="center" vertical="center"/>
    </xf>
    <xf numFmtId="3" fontId="4" fillId="19" borderId="28" xfId="0" applyNumberFormat="1" applyFont="1" applyFill="1" applyBorder="1" applyAlignment="1">
      <alignment horizontal="center" vertical="center"/>
    </xf>
    <xf numFmtId="3" fontId="4" fillId="19" borderId="16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S72"/>
  <sheetViews>
    <sheetView showGridLines="0" tabSelected="1" zoomScalePageLayoutView="0" workbookViewId="0" topLeftCell="B1">
      <selection activeCell="N36" sqref="N36"/>
    </sheetView>
  </sheetViews>
  <sheetFormatPr defaultColWidth="11.421875" defaultRowHeight="12.75"/>
  <cols>
    <col min="1" max="1" width="1.28515625" style="1" customWidth="1"/>
    <col min="2" max="2" width="1.57421875" style="1" customWidth="1"/>
    <col min="3" max="3" width="18.57421875" style="1" bestFit="1" customWidth="1"/>
    <col min="4" max="4" width="11.28125" style="1" customWidth="1"/>
    <col min="5" max="8" width="9.8515625" style="1" bestFit="1" customWidth="1"/>
    <col min="9" max="9" width="10.140625" style="1" bestFit="1" customWidth="1"/>
    <col min="10" max="10" width="9.8515625" style="1" bestFit="1" customWidth="1"/>
    <col min="11" max="11" width="10.140625" style="1" bestFit="1" customWidth="1"/>
    <col min="12" max="12" width="9.8515625" style="1" bestFit="1" customWidth="1"/>
    <col min="13" max="13" width="10.140625" style="1" bestFit="1" customWidth="1"/>
    <col min="14" max="15" width="9.8515625" style="1" bestFit="1" customWidth="1"/>
    <col min="16" max="16" width="15.00390625" style="1" bestFit="1" customWidth="1"/>
    <col min="17" max="17" width="16.421875" style="1" bestFit="1" customWidth="1"/>
    <col min="18" max="18" width="14.28125" style="1" bestFit="1" customWidth="1"/>
    <col min="19" max="19" width="1.57421875" style="1" customWidth="1"/>
    <col min="20" max="20" width="2.00390625" style="1" customWidth="1"/>
    <col min="21" max="16384" width="11.421875" style="1" customWidth="1"/>
  </cols>
  <sheetData>
    <row r="1" spans="3:18" ht="15">
      <c r="C1" s="63" t="s">
        <v>34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3:18" ht="15.75" thickBot="1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4" t="s">
        <v>0</v>
      </c>
      <c r="P2" s="64" t="s">
        <v>42</v>
      </c>
      <c r="Q2" s="64"/>
      <c r="R2" s="64"/>
    </row>
    <row r="3" spans="2:19" ht="13.5" thickTop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2:19" ht="15">
      <c r="B4" s="45"/>
      <c r="C4" s="46" t="s">
        <v>1</v>
      </c>
      <c r="D4" s="40" t="s">
        <v>2</v>
      </c>
      <c r="E4" s="36"/>
      <c r="F4" s="36"/>
      <c r="G4" s="5"/>
      <c r="H4" s="5"/>
      <c r="I4" s="5"/>
      <c r="J4" s="5"/>
      <c r="K4" s="3"/>
      <c r="L4" s="5"/>
      <c r="M4" s="5"/>
      <c r="N4" s="3"/>
      <c r="O4" s="3"/>
      <c r="P4" s="3"/>
      <c r="Q4" s="3"/>
      <c r="R4" s="3"/>
      <c r="S4" s="47"/>
    </row>
    <row r="5" spans="2:19" ht="12.75">
      <c r="B5" s="45"/>
      <c r="C5" s="46" t="s">
        <v>3</v>
      </c>
      <c r="D5" s="37" t="s">
        <v>4</v>
      </c>
      <c r="E5" s="38"/>
      <c r="F5" s="3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7"/>
    </row>
    <row r="6" spans="2:19" ht="12.75">
      <c r="B6" s="45"/>
      <c r="C6" s="46" t="s">
        <v>5</v>
      </c>
      <c r="D6" s="37" t="s">
        <v>4</v>
      </c>
      <c r="E6" s="38"/>
      <c r="F6" s="3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7"/>
    </row>
    <row r="7" spans="2:19" ht="12.75">
      <c r="B7" s="45"/>
      <c r="C7" s="46" t="s">
        <v>6</v>
      </c>
      <c r="D7" s="37" t="s">
        <v>7</v>
      </c>
      <c r="E7" s="38"/>
      <c r="F7" s="3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47"/>
    </row>
    <row r="8" spans="2:19" ht="12.75">
      <c r="B8" s="45"/>
      <c r="C8" s="46" t="s">
        <v>8</v>
      </c>
      <c r="D8" s="35" t="s">
        <v>9</v>
      </c>
      <c r="E8" s="36"/>
      <c r="F8" s="3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7"/>
    </row>
    <row r="9" spans="2:19" ht="12.75" customHeight="1">
      <c r="B9" s="45"/>
      <c r="C9" s="54" t="s">
        <v>10</v>
      </c>
      <c r="D9" s="56" t="s">
        <v>11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  <c r="P9" s="59" t="s">
        <v>12</v>
      </c>
      <c r="Q9" s="59" t="s">
        <v>13</v>
      </c>
      <c r="R9" s="59" t="s">
        <v>14</v>
      </c>
      <c r="S9" s="47"/>
    </row>
    <row r="10" spans="2:19" ht="12.75">
      <c r="B10" s="45"/>
      <c r="C10" s="55"/>
      <c r="D10" s="53" t="s">
        <v>15</v>
      </c>
      <c r="E10" s="53" t="s">
        <v>16</v>
      </c>
      <c r="F10" s="53" t="s">
        <v>17</v>
      </c>
      <c r="G10" s="53" t="s">
        <v>18</v>
      </c>
      <c r="H10" s="53" t="s">
        <v>19</v>
      </c>
      <c r="I10" s="53" t="s">
        <v>20</v>
      </c>
      <c r="J10" s="53" t="s">
        <v>21</v>
      </c>
      <c r="K10" s="53" t="s">
        <v>22</v>
      </c>
      <c r="L10" s="53" t="s">
        <v>23</v>
      </c>
      <c r="M10" s="53" t="s">
        <v>24</v>
      </c>
      <c r="N10" s="53" t="s">
        <v>25</v>
      </c>
      <c r="O10" s="53" t="s">
        <v>26</v>
      </c>
      <c r="P10" s="54"/>
      <c r="Q10" s="54"/>
      <c r="R10" s="54"/>
      <c r="S10" s="47"/>
    </row>
    <row r="11" spans="2:19" ht="51.75" customHeight="1">
      <c r="B11" s="45"/>
      <c r="C11" s="7" t="s">
        <v>40</v>
      </c>
      <c r="D11" s="8">
        <f aca="true" t="shared" si="0" ref="D11:O11">SUM(D35+D60)</f>
        <v>14827181.7</v>
      </c>
      <c r="E11" s="8">
        <f t="shared" si="0"/>
        <v>13448137.28</v>
      </c>
      <c r="F11" s="8">
        <f t="shared" si="0"/>
        <v>14770546.77</v>
      </c>
      <c r="G11" s="8">
        <f t="shared" si="0"/>
        <v>13677904.58</v>
      </c>
      <c r="H11" s="8">
        <f t="shared" si="0"/>
        <v>14206702.12</v>
      </c>
      <c r="I11" s="8">
        <f t="shared" si="0"/>
        <v>17540312.75</v>
      </c>
      <c r="J11" s="8">
        <f t="shared" si="0"/>
        <v>15353146.85</v>
      </c>
      <c r="K11" s="8">
        <f t="shared" si="0"/>
        <v>13462259.58</v>
      </c>
      <c r="L11" s="8">
        <f t="shared" si="0"/>
        <v>22246223.99</v>
      </c>
      <c r="M11" s="8">
        <f t="shared" si="0"/>
        <v>16135331.3</v>
      </c>
      <c r="N11" s="8">
        <f t="shared" si="0"/>
        <v>14302802.93</v>
      </c>
      <c r="O11" s="8">
        <f t="shared" si="0"/>
        <v>0</v>
      </c>
      <c r="P11" s="9">
        <f>SUM(D11:O11)</f>
        <v>169970549.85000002</v>
      </c>
      <c r="Q11" s="9">
        <f>SUM(Q35+Q60)</f>
        <v>201563369</v>
      </c>
      <c r="R11" s="9">
        <f>SUM(Q11-P11)</f>
        <v>31592819.149999976</v>
      </c>
      <c r="S11" s="47"/>
    </row>
    <row r="12" spans="2:19" ht="51.75" customHeight="1" thickBot="1">
      <c r="B12" s="45"/>
      <c r="C12" s="26">
        <v>4000</v>
      </c>
      <c r="D12" s="10">
        <f aca="true" t="shared" si="1" ref="D12:O12">SUM(D36+D61)</f>
        <v>0</v>
      </c>
      <c r="E12" s="10">
        <f t="shared" si="1"/>
        <v>1169406.8900000001</v>
      </c>
      <c r="F12" s="10">
        <f t="shared" si="1"/>
        <v>1199277.8</v>
      </c>
      <c r="G12" s="10">
        <f t="shared" si="1"/>
        <v>1549827.5899999999</v>
      </c>
      <c r="H12" s="10">
        <f t="shared" si="1"/>
        <v>1690653</v>
      </c>
      <c r="I12" s="10">
        <f t="shared" si="1"/>
        <v>1636508</v>
      </c>
      <c r="J12" s="10">
        <f t="shared" si="1"/>
        <v>1645588.9000000001</v>
      </c>
      <c r="K12" s="10">
        <f t="shared" si="1"/>
        <v>1443879.41</v>
      </c>
      <c r="L12" s="10">
        <f t="shared" si="1"/>
        <v>1641298.63</v>
      </c>
      <c r="M12" s="10">
        <f t="shared" si="1"/>
        <v>1393843.31</v>
      </c>
      <c r="N12" s="10">
        <f t="shared" si="1"/>
        <v>2083875.21</v>
      </c>
      <c r="O12" s="10">
        <f t="shared" si="1"/>
        <v>0</v>
      </c>
      <c r="P12" s="11">
        <f>SUM(D12:O12)</f>
        <v>15454158.739999998</v>
      </c>
      <c r="Q12" s="11">
        <f>SUM(Q36+Q61)</f>
        <v>16291821</v>
      </c>
      <c r="R12" s="11">
        <f>SUM(Q12-P12)</f>
        <v>837662.2600000016</v>
      </c>
      <c r="S12" s="47"/>
    </row>
    <row r="13" spans="2:19" ht="6" customHeight="1" thickBot="1" thickTop="1">
      <c r="B13" s="45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47"/>
    </row>
    <row r="14" spans="2:19" ht="51.75" customHeight="1" thickTop="1">
      <c r="B14" s="45"/>
      <c r="C14" s="15" t="s">
        <v>35</v>
      </c>
      <c r="D14" s="16">
        <f>SUM(D11*1/$Q$11)</f>
        <v>0.07356089439048819</v>
      </c>
      <c r="E14" s="16">
        <f>SUM(E11*1/$Q$11)</f>
        <v>0.06671915312151783</v>
      </c>
      <c r="F14" s="16">
        <f aca="true" t="shared" si="2" ref="F14:O14">SUM(F11*1/$Q$11)</f>
        <v>0.07327991610420045</v>
      </c>
      <c r="G14" s="16">
        <f t="shared" si="2"/>
        <v>0.06785907899763274</v>
      </c>
      <c r="H14" s="16">
        <f t="shared" si="2"/>
        <v>0.07048255935829292</v>
      </c>
      <c r="I14" s="16">
        <f t="shared" si="2"/>
        <v>0.08702133149004868</v>
      </c>
      <c r="J14" s="16">
        <f t="shared" si="2"/>
        <v>0.07617032264428959</v>
      </c>
      <c r="K14" s="16">
        <f t="shared" si="2"/>
        <v>0.06678921694348143</v>
      </c>
      <c r="L14" s="16">
        <f t="shared" si="2"/>
        <v>0.11036838737300525</v>
      </c>
      <c r="M14" s="16">
        <f t="shared" si="2"/>
        <v>0.08005091093709592</v>
      </c>
      <c r="N14" s="16">
        <f t="shared" si="2"/>
        <v>0.07095933651515816</v>
      </c>
      <c r="O14" s="16">
        <f t="shared" si="2"/>
        <v>0</v>
      </c>
      <c r="P14" s="17"/>
      <c r="Q14" s="17"/>
      <c r="R14" s="17"/>
      <c r="S14" s="47"/>
    </row>
    <row r="15" spans="2:19" ht="51.75" customHeight="1">
      <c r="B15" s="45"/>
      <c r="C15" s="18" t="s">
        <v>36</v>
      </c>
      <c r="D15" s="19">
        <f>SUM(D12*1/$Q$12)</f>
        <v>0</v>
      </c>
      <c r="E15" s="19">
        <f aca="true" t="shared" si="3" ref="E15:O15">SUM(E12*1/$Q$12)</f>
        <v>0.07177877107783102</v>
      </c>
      <c r="F15" s="19">
        <f t="shared" si="3"/>
        <v>0.07361226225110133</v>
      </c>
      <c r="G15" s="19">
        <f t="shared" si="3"/>
        <v>0.09512918107803908</v>
      </c>
      <c r="H15" s="19">
        <f t="shared" si="3"/>
        <v>0.10377311412886257</v>
      </c>
      <c r="I15" s="19">
        <f t="shared" si="3"/>
        <v>0.10044966735148883</v>
      </c>
      <c r="J15" s="19">
        <f t="shared" si="3"/>
        <v>0.10100705746767044</v>
      </c>
      <c r="K15" s="19">
        <f t="shared" si="3"/>
        <v>0.08862602958871202</v>
      </c>
      <c r="L15" s="19">
        <f t="shared" si="3"/>
        <v>0.10074371858124392</v>
      </c>
      <c r="M15" s="19">
        <f t="shared" si="3"/>
        <v>0.08555478911780334</v>
      </c>
      <c r="N15" s="19">
        <f t="shared" si="3"/>
        <v>0.1279092871202059</v>
      </c>
      <c r="O15" s="19">
        <f t="shared" si="3"/>
        <v>0</v>
      </c>
      <c r="P15" s="20"/>
      <c r="Q15" s="20"/>
      <c r="R15" s="20"/>
      <c r="S15" s="47"/>
    </row>
    <row r="16" spans="2:19" ht="51.75" customHeight="1">
      <c r="B16" s="45"/>
      <c r="C16" s="21" t="s">
        <v>39</v>
      </c>
      <c r="D16" s="60">
        <v>396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22">
        <f>Q40+Q65</f>
        <v>2500000</v>
      </c>
      <c r="R16" s="22"/>
      <c r="S16" s="47"/>
    </row>
    <row r="17" spans="2:19" ht="51.75" customHeight="1">
      <c r="B17" s="45"/>
      <c r="C17" s="23" t="s">
        <v>27</v>
      </c>
      <c r="D17" s="76" t="s">
        <v>37</v>
      </c>
      <c r="E17" s="77"/>
      <c r="F17" s="77"/>
      <c r="G17" s="77"/>
      <c r="H17" s="77"/>
      <c r="I17" s="77"/>
      <c r="J17" s="77"/>
      <c r="K17" s="77"/>
      <c r="L17" s="77"/>
      <c r="M17" s="78"/>
      <c r="N17" s="65" t="s">
        <v>28</v>
      </c>
      <c r="O17" s="66"/>
      <c r="P17" s="24">
        <f>SUM(P10:P16)</f>
        <v>185424708.59000003</v>
      </c>
      <c r="Q17" s="24">
        <f>SUM(Q11+Q12+Q16)</f>
        <v>220355190</v>
      </c>
      <c r="R17" s="24">
        <f>SUM(R11+R12+R16)</f>
        <v>32430481.409999978</v>
      </c>
      <c r="S17" s="48"/>
    </row>
    <row r="18" spans="2:19" ht="12.75">
      <c r="B18" s="45"/>
      <c r="C18" s="67" t="s">
        <v>38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48"/>
    </row>
    <row r="19" spans="2:19" ht="12.75">
      <c r="B19" s="45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  <c r="S19" s="47"/>
    </row>
    <row r="20" spans="2:19" ht="12.75">
      <c r="B20" s="45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  <c r="S20" s="47"/>
    </row>
    <row r="21" spans="2:19" ht="12.75">
      <c r="B21" s="45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47"/>
    </row>
    <row r="22" spans="2:19" ht="12.75">
      <c r="B22" s="45"/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47"/>
    </row>
    <row r="23" spans="2:19" ht="6.75" customHeight="1" thickBo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</row>
    <row r="24" spans="3:18" ht="5.25" customHeight="1" thickTop="1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3:18" ht="15">
      <c r="C25" s="63" t="s">
        <v>32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3:18" ht="15.75" thickBot="1"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4" t="s">
        <v>0</v>
      </c>
      <c r="P26" s="64" t="str">
        <f>$P$2</f>
        <v>30  DE NOVIEMBRE  DEL 2018</v>
      </c>
      <c r="Q26" s="64"/>
      <c r="R26" s="64"/>
    </row>
    <row r="27" spans="2:19" ht="13.5" thickTop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2:19" ht="12.75">
      <c r="B28" s="45"/>
      <c r="C28" s="46" t="s">
        <v>1</v>
      </c>
      <c r="D28" s="41" t="s">
        <v>29</v>
      </c>
      <c r="E28" s="5"/>
      <c r="F28" s="5"/>
      <c r="G28" s="5"/>
      <c r="H28" s="5"/>
      <c r="I28" s="5"/>
      <c r="J28" s="5"/>
      <c r="K28" s="3"/>
      <c r="L28" s="5"/>
      <c r="M28" s="5"/>
      <c r="N28" s="3"/>
      <c r="O28" s="3"/>
      <c r="P28" s="3"/>
      <c r="Q28" s="3"/>
      <c r="R28" s="3"/>
      <c r="S28" s="47"/>
    </row>
    <row r="29" spans="2:19" ht="12.75">
      <c r="B29" s="45"/>
      <c r="C29" s="46" t="s">
        <v>3</v>
      </c>
      <c r="D29" s="37" t="s">
        <v>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47"/>
    </row>
    <row r="30" spans="2:19" ht="12.75">
      <c r="B30" s="45"/>
      <c r="C30" s="46" t="s">
        <v>5</v>
      </c>
      <c r="D30" s="37" t="s">
        <v>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7"/>
    </row>
    <row r="31" spans="2:19" ht="12.75">
      <c r="B31" s="45"/>
      <c r="C31" s="46" t="s">
        <v>6</v>
      </c>
      <c r="D31" s="37" t="s">
        <v>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47"/>
    </row>
    <row r="32" spans="2:19" ht="12.75">
      <c r="B32" s="45"/>
      <c r="C32" s="46" t="s">
        <v>8</v>
      </c>
      <c r="D32" s="35" t="s">
        <v>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7"/>
    </row>
    <row r="33" spans="2:19" ht="12.75" customHeight="1">
      <c r="B33" s="45"/>
      <c r="C33" s="54" t="s">
        <v>10</v>
      </c>
      <c r="D33" s="56" t="s">
        <v>11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59" t="s">
        <v>12</v>
      </c>
      <c r="Q33" s="59" t="s">
        <v>13</v>
      </c>
      <c r="R33" s="59" t="s">
        <v>14</v>
      </c>
      <c r="S33" s="47"/>
    </row>
    <row r="34" spans="2:19" ht="12.75">
      <c r="B34" s="45"/>
      <c r="C34" s="55"/>
      <c r="D34" s="53" t="s">
        <v>15</v>
      </c>
      <c r="E34" s="53" t="s">
        <v>16</v>
      </c>
      <c r="F34" s="53" t="s">
        <v>17</v>
      </c>
      <c r="G34" s="53" t="s">
        <v>18</v>
      </c>
      <c r="H34" s="53" t="s">
        <v>19</v>
      </c>
      <c r="I34" s="53" t="s">
        <v>20</v>
      </c>
      <c r="J34" s="53" t="s">
        <v>21</v>
      </c>
      <c r="K34" s="53" t="s">
        <v>22</v>
      </c>
      <c r="L34" s="53" t="s">
        <v>23</v>
      </c>
      <c r="M34" s="53" t="s">
        <v>24</v>
      </c>
      <c r="N34" s="53" t="s">
        <v>25</v>
      </c>
      <c r="O34" s="53" t="s">
        <v>26</v>
      </c>
      <c r="P34" s="54"/>
      <c r="Q34" s="54"/>
      <c r="R34" s="54"/>
      <c r="S34" s="47"/>
    </row>
    <row r="35" spans="2:19" ht="51.75" customHeight="1">
      <c r="B35" s="45"/>
      <c r="C35" s="7" t="s">
        <v>40</v>
      </c>
      <c r="D35" s="8">
        <v>10923574.52</v>
      </c>
      <c r="E35" s="25">
        <v>9952478.7</v>
      </c>
      <c r="F35" s="25">
        <v>10926243.52</v>
      </c>
      <c r="G35" s="25">
        <v>10156027</v>
      </c>
      <c r="H35" s="25">
        <v>10238510.12</v>
      </c>
      <c r="I35" s="25">
        <v>13168071</v>
      </c>
      <c r="J35" s="25">
        <f>11579602.61+8173</f>
        <v>11587775.61</v>
      </c>
      <c r="K35" s="25">
        <v>11855329.58</v>
      </c>
      <c r="L35" s="25">
        <v>16687828.94</v>
      </c>
      <c r="M35" s="25">
        <v>12288776.01</v>
      </c>
      <c r="N35" s="25">
        <v>11831304.16</v>
      </c>
      <c r="O35" s="25"/>
      <c r="P35" s="9">
        <f>SUM(D35:O35)</f>
        <v>129615919.16</v>
      </c>
      <c r="Q35" s="9">
        <v>144593676</v>
      </c>
      <c r="R35" s="9">
        <f>SUM(Q35-P35)</f>
        <v>14977756.840000004</v>
      </c>
      <c r="S35" s="47"/>
    </row>
    <row r="36" spans="2:19" ht="51.75" customHeight="1" thickBot="1">
      <c r="B36" s="45"/>
      <c r="C36" s="26">
        <v>4000</v>
      </c>
      <c r="D36" s="27">
        <v>0</v>
      </c>
      <c r="E36" s="27">
        <v>990204.25</v>
      </c>
      <c r="F36" s="27">
        <v>966023.28</v>
      </c>
      <c r="G36" s="27">
        <v>1349915.69</v>
      </c>
      <c r="H36" s="27">
        <v>1319681</v>
      </c>
      <c r="I36" s="27">
        <f>794956.69+646606.95</f>
        <v>1441563.64</v>
      </c>
      <c r="J36" s="27">
        <f>673132.93+468490.2</f>
        <v>1141623.1300000001</v>
      </c>
      <c r="K36" s="27">
        <f>587764.69+608161.26</f>
        <v>1195925.95</v>
      </c>
      <c r="L36" s="27">
        <v>1256750.21</v>
      </c>
      <c r="M36" s="27">
        <v>1132679.96</v>
      </c>
      <c r="N36" s="27">
        <v>1699936.43</v>
      </c>
      <c r="O36" s="27"/>
      <c r="P36" s="28">
        <f>SUM(D36:O36)</f>
        <v>12494303.54</v>
      </c>
      <c r="Q36" s="28">
        <v>13361524</v>
      </c>
      <c r="R36" s="28">
        <f>SUM(Q36-P36)</f>
        <v>867220.4600000009</v>
      </c>
      <c r="S36" s="47"/>
    </row>
    <row r="37" spans="2:19" ht="6" customHeight="1" thickBot="1" thickTop="1">
      <c r="B37" s="45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47"/>
    </row>
    <row r="38" spans="2:19" ht="51.75" customHeight="1" thickTop="1">
      <c r="B38" s="45"/>
      <c r="C38" s="15" t="s">
        <v>35</v>
      </c>
      <c r="D38" s="16">
        <f>SUM(D35*1/$Q$35)</f>
        <v>0.07554669624693683</v>
      </c>
      <c r="E38" s="16">
        <f aca="true" t="shared" si="4" ref="E38:O38">SUM(E35*1/$Q$35)</f>
        <v>0.06883066379749554</v>
      </c>
      <c r="F38" s="16">
        <f t="shared" si="4"/>
        <v>0.07556515486887545</v>
      </c>
      <c r="G38" s="16">
        <f t="shared" si="4"/>
        <v>0.07023838995558837</v>
      </c>
      <c r="H38" s="16">
        <f t="shared" si="4"/>
        <v>0.07080883758706016</v>
      </c>
      <c r="I38" s="16">
        <f t="shared" si="4"/>
        <v>0.09106948079803988</v>
      </c>
      <c r="J38" s="16">
        <f t="shared" si="4"/>
        <v>0.08014026567800932</v>
      </c>
      <c r="K38" s="16">
        <f t="shared" si="4"/>
        <v>0.08199065068378232</v>
      </c>
      <c r="L38" s="16">
        <f t="shared" si="4"/>
        <v>0.11541188661667333</v>
      </c>
      <c r="M38" s="16">
        <f t="shared" si="4"/>
        <v>0.08498833662683837</v>
      </c>
      <c r="N38" s="16">
        <f t="shared" si="4"/>
        <v>0.08182449251791621</v>
      </c>
      <c r="O38" s="16">
        <f t="shared" si="4"/>
        <v>0</v>
      </c>
      <c r="P38" s="17"/>
      <c r="Q38" s="17"/>
      <c r="R38" s="17"/>
      <c r="S38" s="47"/>
    </row>
    <row r="39" spans="2:19" ht="51.75" customHeight="1">
      <c r="B39" s="45"/>
      <c r="C39" s="18" t="s">
        <v>36</v>
      </c>
      <c r="D39" s="19">
        <f aca="true" t="shared" si="5" ref="D39:O39">SUM(D36*1/$Q$36)</f>
        <v>0</v>
      </c>
      <c r="E39" s="19">
        <f t="shared" si="5"/>
        <v>0.07410863087174786</v>
      </c>
      <c r="F39" s="19">
        <f t="shared" si="5"/>
        <v>0.07229888446856811</v>
      </c>
      <c r="G39" s="19">
        <f t="shared" si="5"/>
        <v>0.10103006887537679</v>
      </c>
      <c r="H39" s="19">
        <f t="shared" si="5"/>
        <v>0.09876725140036421</v>
      </c>
      <c r="I39" s="19">
        <f t="shared" si="5"/>
        <v>0.10788916294279005</v>
      </c>
      <c r="J39" s="19">
        <f t="shared" si="5"/>
        <v>0.08544108666047377</v>
      </c>
      <c r="K39" s="19">
        <f t="shared" si="5"/>
        <v>0.08950520539423497</v>
      </c>
      <c r="L39" s="19">
        <f t="shared" si="5"/>
        <v>0.09405740018878085</v>
      </c>
      <c r="M39" s="19">
        <f t="shared" si="5"/>
        <v>0.08477176405924952</v>
      </c>
      <c r="N39" s="19">
        <f t="shared" si="5"/>
        <v>0.12722623781538692</v>
      </c>
      <c r="O39" s="19">
        <f t="shared" si="5"/>
        <v>0</v>
      </c>
      <c r="P39" s="20"/>
      <c r="Q39" s="20"/>
      <c r="R39" s="20"/>
      <c r="S39" s="47"/>
    </row>
    <row r="40" spans="2:19" ht="51.75" customHeight="1">
      <c r="B40" s="45"/>
      <c r="C40" s="21" t="s">
        <v>27</v>
      </c>
      <c r="D40" s="60" t="s">
        <v>41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0"/>
      <c r="Q40" s="29">
        <v>2000000</v>
      </c>
      <c r="R40" s="22">
        <v>2000000</v>
      </c>
      <c r="S40" s="47"/>
    </row>
    <row r="41" spans="2:19" ht="51.75" customHeight="1">
      <c r="B41" s="45"/>
      <c r="C41" s="21" t="s">
        <v>27</v>
      </c>
      <c r="D41" s="76" t="s">
        <v>37</v>
      </c>
      <c r="E41" s="77"/>
      <c r="F41" s="77"/>
      <c r="G41" s="77"/>
      <c r="H41" s="77"/>
      <c r="I41" s="77"/>
      <c r="J41" s="77"/>
      <c r="K41" s="77"/>
      <c r="L41" s="77"/>
      <c r="M41" s="78"/>
      <c r="N41" s="65" t="s">
        <v>28</v>
      </c>
      <c r="O41" s="66"/>
      <c r="P41" s="24">
        <f>SUM(P34:P40)</f>
        <v>142110222.7</v>
      </c>
      <c r="Q41" s="24">
        <f>SUM(Q35+Q36+Q40)</f>
        <v>159955200</v>
      </c>
      <c r="R41" s="24">
        <f>SUM(R35+R36+R40)</f>
        <v>17844977.300000004</v>
      </c>
      <c r="S41" s="47"/>
    </row>
    <row r="42" spans="2:19" ht="12.75" customHeight="1">
      <c r="B42" s="45"/>
      <c r="C42" s="67" t="s">
        <v>38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9"/>
      <c r="S42" s="47"/>
    </row>
    <row r="43" spans="2:19" ht="12.75">
      <c r="B43" s="45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2"/>
      <c r="S43" s="47"/>
    </row>
    <row r="44" spans="2:19" ht="12.75">
      <c r="B44" s="45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2"/>
      <c r="S44" s="47"/>
    </row>
    <row r="45" spans="2:19" ht="12.75">
      <c r="B45" s="45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47"/>
    </row>
    <row r="46" spans="2:19" ht="12.75">
      <c r="B46" s="45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5"/>
      <c r="S46" s="47"/>
    </row>
    <row r="47" spans="2:19" ht="7.5" customHeight="1" thickBot="1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1"/>
    </row>
    <row r="48" spans="3:18" ht="6" customHeight="1" thickTop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3:18" ht="12.7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3:18" ht="15">
      <c r="C50" s="63" t="s">
        <v>33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3:18" ht="15.75" thickBot="1"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2"/>
      <c r="O51" s="4" t="s">
        <v>0</v>
      </c>
      <c r="P51" s="64" t="str">
        <f>$P$2</f>
        <v>30  DE NOVIEMBRE  DEL 2018</v>
      </c>
      <c r="Q51" s="64"/>
      <c r="R51" s="64"/>
    </row>
    <row r="52" spans="2:19" ht="13.5" thickTop="1"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</row>
    <row r="53" spans="2:19" ht="12.75">
      <c r="B53" s="45"/>
      <c r="C53" s="46" t="s">
        <v>1</v>
      </c>
      <c r="D53" s="41" t="s">
        <v>31</v>
      </c>
      <c r="E53" s="36"/>
      <c r="F53" s="5"/>
      <c r="G53" s="5"/>
      <c r="H53" s="5"/>
      <c r="I53" s="5"/>
      <c r="J53" s="5"/>
      <c r="K53" s="3"/>
      <c r="L53" s="5"/>
      <c r="M53" s="5"/>
      <c r="N53" s="3"/>
      <c r="O53" s="3"/>
      <c r="P53" s="3"/>
      <c r="Q53" s="3"/>
      <c r="R53" s="3"/>
      <c r="S53" s="47"/>
    </row>
    <row r="54" spans="2:19" ht="12.75">
      <c r="B54" s="45"/>
      <c r="C54" s="46" t="s">
        <v>3</v>
      </c>
      <c r="D54" s="37" t="s">
        <v>4</v>
      </c>
      <c r="E54" s="3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47"/>
    </row>
    <row r="55" spans="2:19" ht="12.75">
      <c r="B55" s="45"/>
      <c r="C55" s="46" t="s">
        <v>5</v>
      </c>
      <c r="D55" s="37" t="s">
        <v>4</v>
      </c>
      <c r="E55" s="3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47"/>
    </row>
    <row r="56" spans="2:19" ht="12.75">
      <c r="B56" s="45"/>
      <c r="C56" s="46" t="s">
        <v>6</v>
      </c>
      <c r="D56" s="37" t="s">
        <v>7</v>
      </c>
      <c r="E56" s="3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47"/>
    </row>
    <row r="57" spans="2:19" ht="12.75">
      <c r="B57" s="45"/>
      <c r="C57" s="46" t="s">
        <v>8</v>
      </c>
      <c r="D57" s="35" t="s">
        <v>9</v>
      </c>
      <c r="E57" s="3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47"/>
    </row>
    <row r="58" spans="2:19" ht="12.75" customHeight="1">
      <c r="B58" s="45"/>
      <c r="C58" s="54" t="s">
        <v>10</v>
      </c>
      <c r="D58" s="56" t="s">
        <v>11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  <c r="P58" s="59" t="s">
        <v>12</v>
      </c>
      <c r="Q58" s="59" t="s">
        <v>13</v>
      </c>
      <c r="R58" s="59" t="s">
        <v>14</v>
      </c>
      <c r="S58" s="47"/>
    </row>
    <row r="59" spans="2:19" ht="12.75">
      <c r="B59" s="45"/>
      <c r="C59" s="55"/>
      <c r="D59" s="53" t="s">
        <v>15</v>
      </c>
      <c r="E59" s="53" t="s">
        <v>16</v>
      </c>
      <c r="F59" s="53" t="s">
        <v>17</v>
      </c>
      <c r="G59" s="53" t="s">
        <v>18</v>
      </c>
      <c r="H59" s="53" t="s">
        <v>19</v>
      </c>
      <c r="I59" s="53" t="s">
        <v>20</v>
      </c>
      <c r="J59" s="53" t="s">
        <v>21</v>
      </c>
      <c r="K59" s="53" t="s">
        <v>22</v>
      </c>
      <c r="L59" s="53" t="s">
        <v>23</v>
      </c>
      <c r="M59" s="53" t="s">
        <v>24</v>
      </c>
      <c r="N59" s="53" t="s">
        <v>25</v>
      </c>
      <c r="O59" s="53" t="s">
        <v>26</v>
      </c>
      <c r="P59" s="54"/>
      <c r="Q59" s="54"/>
      <c r="R59" s="54"/>
      <c r="S59" s="47"/>
    </row>
    <row r="60" spans="2:19" ht="51.75" customHeight="1">
      <c r="B60" s="45"/>
      <c r="C60" s="7" t="s">
        <v>40</v>
      </c>
      <c r="D60" s="8">
        <v>3903607.18</v>
      </c>
      <c r="E60" s="25">
        <v>3495658.58</v>
      </c>
      <c r="F60" s="25">
        <v>3844303.25</v>
      </c>
      <c r="G60" s="25">
        <v>3521877.58</v>
      </c>
      <c r="H60" s="25">
        <v>3968192</v>
      </c>
      <c r="I60" s="25">
        <v>4372241.75</v>
      </c>
      <c r="J60" s="25">
        <f>3746036.24+19335</f>
        <v>3765371.24</v>
      </c>
      <c r="K60" s="25">
        <v>1606930</v>
      </c>
      <c r="L60" s="25">
        <v>5558395.05</v>
      </c>
      <c r="M60" s="25">
        <v>3846555.29</v>
      </c>
      <c r="N60" s="25">
        <v>2471498.77</v>
      </c>
      <c r="O60" s="25"/>
      <c r="P60" s="30">
        <f>SUM(D60:O60)</f>
        <v>40354630.69</v>
      </c>
      <c r="Q60" s="9">
        <v>56969693</v>
      </c>
      <c r="R60" s="9">
        <f>SUM(Q60-P60)</f>
        <v>16615062.310000002</v>
      </c>
      <c r="S60" s="47"/>
    </row>
    <row r="61" spans="2:19" ht="51.75" customHeight="1" thickBot="1">
      <c r="B61" s="45"/>
      <c r="C61" s="26">
        <v>4000</v>
      </c>
      <c r="D61" s="31">
        <v>0</v>
      </c>
      <c r="E61" s="31">
        <v>179202.64</v>
      </c>
      <c r="F61" s="31">
        <v>233254.52</v>
      </c>
      <c r="G61" s="31">
        <v>199911.9</v>
      </c>
      <c r="H61" s="31">
        <v>370972</v>
      </c>
      <c r="I61" s="31">
        <f>92512.7+102431.66</f>
        <v>194944.36</v>
      </c>
      <c r="J61" s="31">
        <f>140179.74+363786.03</f>
        <v>503965.77</v>
      </c>
      <c r="K61" s="31">
        <f>144411.41+103542.05</f>
        <v>247953.46000000002</v>
      </c>
      <c r="L61" s="31">
        <v>384548.42</v>
      </c>
      <c r="M61" s="31">
        <v>261163.35</v>
      </c>
      <c r="N61" s="31">
        <v>383938.78</v>
      </c>
      <c r="O61" s="31"/>
      <c r="P61" s="32">
        <f>SUM(D61:O61)</f>
        <v>2959855.2</v>
      </c>
      <c r="Q61" s="32">
        <v>2930297</v>
      </c>
      <c r="R61" s="32">
        <f>SUM(Q61-P61)</f>
        <v>-29558.200000000186</v>
      </c>
      <c r="S61" s="47"/>
    </row>
    <row r="62" spans="2:19" ht="6" customHeight="1" thickBot="1" thickTop="1">
      <c r="B62" s="45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47"/>
    </row>
    <row r="63" spans="2:19" ht="51.75" customHeight="1" thickTop="1">
      <c r="B63" s="45"/>
      <c r="C63" s="15" t="s">
        <v>35</v>
      </c>
      <c r="D63" s="16">
        <f>SUM(D60*1/$Q$35)</f>
        <v>0.026997080978838937</v>
      </c>
      <c r="E63" s="16">
        <f aca="true" t="shared" si="6" ref="E63:O63">SUM(E60*1/$Q$35)</f>
        <v>0.024175736288771024</v>
      </c>
      <c r="F63" s="16">
        <f t="shared" si="6"/>
        <v>0.026586939044277426</v>
      </c>
      <c r="G63" s="16">
        <f t="shared" si="6"/>
        <v>0.02435706510428575</v>
      </c>
      <c r="H63" s="16">
        <f t="shared" si="6"/>
        <v>0.027443745188413356</v>
      </c>
      <c r="I63" s="16">
        <f t="shared" si="6"/>
        <v>0.03023812569783481</v>
      </c>
      <c r="J63" s="16">
        <f t="shared" si="6"/>
        <v>0.0260410506473326</v>
      </c>
      <c r="K63" s="16">
        <f t="shared" si="6"/>
        <v>0.011113418265955145</v>
      </c>
      <c r="L63" s="16">
        <f t="shared" si="6"/>
        <v>0.03844148100916944</v>
      </c>
      <c r="M63" s="16">
        <f t="shared" si="6"/>
        <v>0.02660251399929828</v>
      </c>
      <c r="N63" s="16">
        <f t="shared" si="6"/>
        <v>0.017092716904161146</v>
      </c>
      <c r="O63" s="16">
        <f t="shared" si="6"/>
        <v>0</v>
      </c>
      <c r="P63" s="33"/>
      <c r="Q63" s="33"/>
      <c r="R63" s="33"/>
      <c r="S63" s="47"/>
    </row>
    <row r="64" spans="2:19" ht="51.75" customHeight="1">
      <c r="B64" s="45"/>
      <c r="C64" s="18" t="s">
        <v>36</v>
      </c>
      <c r="D64" s="19">
        <f aca="true" t="shared" si="7" ref="D64:O64">SUM(D61*1/$Q$36)</f>
        <v>0</v>
      </c>
      <c r="E64" s="19">
        <f t="shared" si="7"/>
        <v>0.013411841343846705</v>
      </c>
      <c r="F64" s="19">
        <f t="shared" si="7"/>
        <v>0.017457179285835955</v>
      </c>
      <c r="G64" s="19">
        <f t="shared" si="7"/>
        <v>0.01496175885325656</v>
      </c>
      <c r="H64" s="19">
        <f t="shared" si="7"/>
        <v>0.02776419815583911</v>
      </c>
      <c r="I64" s="19">
        <f t="shared" si="7"/>
        <v>0.01458997940654075</v>
      </c>
      <c r="J64" s="19">
        <f t="shared" si="7"/>
        <v>0.03771768624597015</v>
      </c>
      <c r="K64" s="19">
        <f t="shared" si="7"/>
        <v>0.0185572738558865</v>
      </c>
      <c r="L64" s="19">
        <f t="shared" si="7"/>
        <v>0.028780281351139286</v>
      </c>
      <c r="M64" s="19">
        <f t="shared" si="7"/>
        <v>0.01954592530013792</v>
      </c>
      <c r="N64" s="19">
        <f t="shared" si="7"/>
        <v>0.028734654819315524</v>
      </c>
      <c r="O64" s="19">
        <f t="shared" si="7"/>
        <v>0</v>
      </c>
      <c r="P64" s="34"/>
      <c r="Q64" s="34"/>
      <c r="R64" s="34"/>
      <c r="S64" s="47"/>
    </row>
    <row r="65" spans="2:19" ht="51.75" customHeight="1">
      <c r="B65" s="45"/>
      <c r="C65" s="21" t="s">
        <v>27</v>
      </c>
      <c r="D65" s="60" t="s">
        <v>41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/>
      <c r="Q65" s="29">
        <v>500000</v>
      </c>
      <c r="R65" s="22">
        <v>500000</v>
      </c>
      <c r="S65" s="47"/>
    </row>
    <row r="66" spans="2:19" ht="51.75" customHeight="1">
      <c r="B66" s="45"/>
      <c r="C66" s="23" t="s">
        <v>27</v>
      </c>
      <c r="D66" s="76" t="s">
        <v>30</v>
      </c>
      <c r="E66" s="77"/>
      <c r="F66" s="77"/>
      <c r="G66" s="77"/>
      <c r="H66" s="77"/>
      <c r="I66" s="77"/>
      <c r="J66" s="77"/>
      <c r="K66" s="77"/>
      <c r="L66" s="77"/>
      <c r="M66" s="78"/>
      <c r="N66" s="65" t="s">
        <v>28</v>
      </c>
      <c r="O66" s="66"/>
      <c r="P66" s="24">
        <f>SUM(P59:P65)</f>
        <v>43314485.89</v>
      </c>
      <c r="Q66" s="24">
        <f>SUM(Q60+Q61+Q65)</f>
        <v>60399990</v>
      </c>
      <c r="R66" s="24">
        <f>SUM(R60+R61+R65)</f>
        <v>17085504.110000003</v>
      </c>
      <c r="S66" s="47"/>
    </row>
    <row r="67" spans="2:19" ht="12.75" customHeight="1">
      <c r="B67" s="45"/>
      <c r="C67" s="67" t="s">
        <v>38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  <c r="S67" s="47"/>
    </row>
    <row r="68" spans="2:19" ht="12.75">
      <c r="B68" s="45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2"/>
      <c r="S68" s="47"/>
    </row>
    <row r="69" spans="2:19" ht="12.75">
      <c r="B69" s="45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2"/>
      <c r="S69" s="47"/>
    </row>
    <row r="70" spans="2:19" ht="12.75">
      <c r="B70" s="45"/>
      <c r="C70" s="70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2"/>
      <c r="S70" s="47"/>
    </row>
    <row r="71" spans="2:19" ht="3.75" customHeight="1">
      <c r="B71" s="45"/>
      <c r="C71" s="7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  <c r="S71" s="47"/>
    </row>
    <row r="72" spans="2:19" ht="9.75" customHeight="1" thickBot="1">
      <c r="B72" s="49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1"/>
    </row>
    <row r="73" ht="9" customHeight="1" thickTop="1"/>
  </sheetData>
  <sheetProtection/>
  <mergeCells count="33">
    <mergeCell ref="D58:O58"/>
    <mergeCell ref="P58:P59"/>
    <mergeCell ref="D41:M41"/>
    <mergeCell ref="C33:C34"/>
    <mergeCell ref="D33:O33"/>
    <mergeCell ref="P33:P34"/>
    <mergeCell ref="D40:P40"/>
    <mergeCell ref="C18:R22"/>
    <mergeCell ref="C67:R71"/>
    <mergeCell ref="R58:R59"/>
    <mergeCell ref="D65:P65"/>
    <mergeCell ref="D66:M66"/>
    <mergeCell ref="N66:O66"/>
    <mergeCell ref="C58:C59"/>
    <mergeCell ref="C50:R50"/>
    <mergeCell ref="Q33:Q34"/>
    <mergeCell ref="R33:R34"/>
    <mergeCell ref="C1:R1"/>
    <mergeCell ref="P2:R2"/>
    <mergeCell ref="P26:R26"/>
    <mergeCell ref="N41:O41"/>
    <mergeCell ref="Q58:Q59"/>
    <mergeCell ref="C42:R46"/>
    <mergeCell ref="D17:M17"/>
    <mergeCell ref="N17:O17"/>
    <mergeCell ref="C25:R25"/>
    <mergeCell ref="P51:R51"/>
    <mergeCell ref="C9:C10"/>
    <mergeCell ref="D9:O9"/>
    <mergeCell ref="P9:P10"/>
    <mergeCell ref="Q9:Q10"/>
    <mergeCell ref="R9:R10"/>
    <mergeCell ref="D16:P16"/>
  </mergeCells>
  <printOptions/>
  <pageMargins left="0.15748031496062992" right="0" top="0" bottom="0.1968503937007874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CECURT</dc:creator>
  <cp:keywords/>
  <dc:description/>
  <cp:lastModifiedBy>Isabel</cp:lastModifiedBy>
  <cp:lastPrinted>2018-08-22T21:17:53Z</cp:lastPrinted>
  <dcterms:created xsi:type="dcterms:W3CDTF">2012-02-01T19:19:39Z</dcterms:created>
  <dcterms:modified xsi:type="dcterms:W3CDTF">2018-12-11T14:56:07Z</dcterms:modified>
  <cp:category/>
  <cp:version/>
  <cp:contentType/>
  <cp:contentStatus/>
</cp:coreProperties>
</file>