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Asistencia MLC/2026/"/>
    </mc:Choice>
  </mc:AlternateContent>
  <xr:revisionPtr revIDLastSave="187" documentId="13_ncr:1_{D51E6C1F-07CD-44BF-AE2E-9E1E7FFF8AB3}" xr6:coauthVersionLast="47" xr6:coauthVersionMax="47" xr10:uidLastSave="{A09C8354-7753-42AC-947C-D359059CD36B}"/>
  <bookViews>
    <workbookView xWindow="-110" yWindow="-110" windowWidth="19420" windowHeight="10300" xr2:uid="{00000000-000D-0000-FFFF-FFFF00000000}"/>
  </bookViews>
  <sheets>
    <sheet name="AFLUENCIA DE VIST" sheetId="2" r:id="rId1"/>
  </sheets>
  <externalReferences>
    <externalReference r:id="rId2"/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8" i="2" l="1"/>
  <c r="N36" i="2"/>
  <c r="N35" i="2"/>
  <c r="M56" i="2"/>
  <c r="L56" i="2"/>
  <c r="K56" i="2"/>
  <c r="J56" i="2"/>
  <c r="I56" i="2"/>
  <c r="H56" i="2"/>
  <c r="G56" i="2"/>
  <c r="F56" i="2"/>
  <c r="E56" i="2"/>
  <c r="D56" i="2"/>
  <c r="C56" i="2"/>
  <c r="B56" i="2"/>
  <c r="O52" i="2"/>
  <c r="N52" i="2"/>
  <c r="P52" i="2" s="1"/>
  <c r="N46" i="2"/>
  <c r="N31" i="2"/>
  <c r="O44" i="2"/>
  <c r="N44" i="2"/>
  <c r="O37" i="2"/>
  <c r="N37" i="2"/>
  <c r="O30" i="2"/>
  <c r="N30" i="2"/>
  <c r="O51" i="2"/>
  <c r="N51" i="2"/>
  <c r="O46" i="2"/>
  <c r="N50" i="2"/>
  <c r="O50" i="2"/>
  <c r="O49" i="2"/>
  <c r="N49" i="2"/>
  <c r="O48" i="2"/>
  <c r="N48" i="2"/>
  <c r="O47" i="2"/>
  <c r="N47" i="2"/>
  <c r="O45" i="2"/>
  <c r="N45" i="2"/>
  <c r="N43" i="2"/>
  <c r="O43" i="2"/>
  <c r="N42" i="2"/>
  <c r="O42" i="2"/>
  <c r="O41" i="2"/>
  <c r="N41" i="2"/>
  <c r="N40" i="2"/>
  <c r="O40" i="2"/>
  <c r="O39" i="2"/>
  <c r="N39" i="2"/>
  <c r="O38" i="2"/>
  <c r="N38" i="2"/>
  <c r="O36" i="2"/>
  <c r="P36" i="2" s="1"/>
  <c r="O35" i="2"/>
  <c r="P35" i="2" s="1"/>
  <c r="O34" i="2"/>
  <c r="N34" i="2"/>
  <c r="P34" i="2" s="1"/>
  <c r="N33" i="2"/>
  <c r="O33" i="2"/>
  <c r="O32" i="2"/>
  <c r="O31" i="2"/>
  <c r="O29" i="2"/>
  <c r="O28" i="2"/>
  <c r="N28" i="2"/>
  <c r="N32" i="2"/>
  <c r="P27" i="2"/>
  <c r="O27" i="2"/>
  <c r="N27" i="2"/>
  <c r="O26" i="2"/>
  <c r="N26" i="2"/>
  <c r="P25" i="2"/>
  <c r="O25" i="2"/>
  <c r="N25" i="2"/>
  <c r="P37" i="2" l="1"/>
  <c r="P26" i="2"/>
  <c r="P41" i="2"/>
  <c r="P46" i="2"/>
  <c r="P31" i="2"/>
  <c r="P50" i="2"/>
  <c r="P49" i="2"/>
  <c r="P32" i="2"/>
  <c r="P40" i="2"/>
  <c r="P45" i="2"/>
  <c r="P42" i="2"/>
  <c r="P48" i="2"/>
  <c r="P30" i="2"/>
  <c r="P47" i="2"/>
  <c r="P39" i="2"/>
  <c r="P44" i="2"/>
  <c r="P43" i="2"/>
  <c r="P28" i="2"/>
  <c r="P29" i="2"/>
  <c r="P51" i="2"/>
  <c r="P33" i="2"/>
  <c r="P38" i="2"/>
  <c r="O56" i="2"/>
  <c r="N56" i="2"/>
  <c r="P56" i="2" l="1"/>
  <c r="A22" i="2" l="1"/>
  <c r="P21" i="2"/>
  <c r="A21" i="2"/>
  <c r="P20" i="2"/>
  <c r="A20" i="2"/>
  <c r="P19" i="2"/>
  <c r="A19" i="2"/>
  <c r="P18" i="2"/>
  <c r="A18" i="2"/>
  <c r="P17" i="2"/>
  <c r="A17" i="2"/>
  <c r="A16" i="2"/>
  <c r="A15" i="2"/>
  <c r="A14" i="2"/>
  <c r="A13" i="2"/>
  <c r="A12" i="2"/>
  <c r="A11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P6" i="2" l="1"/>
  <c r="P9" i="2"/>
  <c r="P8" i="2"/>
  <c r="P7" i="2"/>
</calcChain>
</file>

<file path=xl/sharedStrings.xml><?xml version="1.0" encoding="utf-8"?>
<sst xmlns="http://schemas.openxmlformats.org/spreadsheetml/2006/main" count="43" uniqueCount="31">
  <si>
    <t>FECHA</t>
  </si>
  <si>
    <t>REGISTRO ENTRADAS</t>
  </si>
  <si>
    <t>ADULTOS</t>
  </si>
  <si>
    <t>ESTUDIANTES</t>
  </si>
  <si>
    <t>MAESTROS</t>
  </si>
  <si>
    <t>INAPAM</t>
  </si>
  <si>
    <t>NIÑOS</t>
  </si>
  <si>
    <t>ENTRADA GRATUITA</t>
  </si>
  <si>
    <t>VISITANTES</t>
  </si>
  <si>
    <t>5 - 12 AÑOS</t>
  </si>
  <si>
    <t>EXT</t>
  </si>
  <si>
    <t>ADULTO</t>
  </si>
  <si>
    <t>NIÑO</t>
  </si>
  <si>
    <t>GRATIS</t>
  </si>
  <si>
    <t>BOLETO PAGADO</t>
  </si>
  <si>
    <t>TOTAL PUBLICO VULNERABLE</t>
  </si>
  <si>
    <t>TAQUILLA</t>
  </si>
  <si>
    <t>EVENTOS NOCHES ESPECIALES</t>
  </si>
  <si>
    <t>LOC</t>
  </si>
  <si>
    <t>TOTAL JUN</t>
  </si>
  <si>
    <t>USO DE ESPACIOS SIN CONTABILIZAR PASARELA (STAFF 79 PERSONAS - PÚBLICO ASISTENTES 69 PERSONASA = 148 ASISTENTES)</t>
  </si>
  <si>
    <t xml:space="preserve">RECORRIDO GUIADO UNIVERSIDAD TANGAMANGA SIN CONTABILIZAR (15 ESTUDIANTES + 1 MAESTRA = 16 ASISTENTES) / ENSAYO POR USO DE TERCEROS SIN CONTABILIZAR (38 ASISTENTES) / TALLER SOBRE ARTE CONTEMPORÁNEO SIN CONTABILIZAR (13 ASISTENTES PAGADOS + 11 STAFF = 24 ASISTENTES) = 78 ASISTENTES TOTAL DEL DÍA  </t>
  </si>
  <si>
    <t>TALLER ARTE CONTEMPORANEO SIN CONTABILIZAR (15 ASISTENTES)</t>
  </si>
  <si>
    <t>PROYECCIÓN DE DOCUMENTAL "MI NO LUGAR" SON CONTABILIZAR (15 ASISTENTES)</t>
  </si>
  <si>
    <t>EVENTO STAND UP SIN CONTABILIZAR (20 ASISTENTES)</t>
  </si>
  <si>
    <t>CAPACITACIÓN INTERNA A PERSONAL DE MUSEO EN TEMA DE PROTECCIÓNO CIVIL SIN CONTABILIZAR (10 ASISTENTES)</t>
  </si>
  <si>
    <t>CAPACITACIÓN INTERNA A PERSONAL DE MUSEO EN TEMA DE PROTECCIÓNO CIVIL SIN CONTABILIZAR (11 ASISTENTES)</t>
  </si>
  <si>
    <t>TALLER ARTE CONTEMPORANEO SIN CONTABILIZAR (12 ASISTENTES) - RECORRIDO GUIADO SIN CONTABILIZAR (12 ASISTENTES)</t>
  </si>
  <si>
    <t>USO DE ESPACIOS "HECHO POR COMUNICÓLOGOS" SIN CONTABILIZAR (146  ASISTENTES)</t>
  </si>
  <si>
    <t>RUEDA DE PRENSA PRESENTACIÓN FESTIVAL UMBRELLA SIN CONTABILIZAR (11 ASISTENTES)</t>
  </si>
  <si>
    <t>PRESENTACIÓN EDITORIAL "INÉS" DE ANDRÉS LEIJA (40 ASISTENTES)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</si>
</sst>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yy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Helvetica Neue"/>
    </font>
    <font>
      <b/>
      <sz val="14"/>
      <color rgb="FF3F3F3F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3F3F3F"/>
      </left>
      <right/>
      <top style="thin">
        <color rgb="FF3F3F3F"/>
      </top>
      <bottom style="double">
        <color auto="1"/>
      </bottom>
      <diagonal/>
    </border>
    <border>
      <left/>
      <right/>
      <top style="thin">
        <color rgb="FF3F3F3F"/>
      </top>
      <bottom style="double">
        <color auto="1"/>
      </bottom>
      <diagonal/>
    </border>
    <border>
      <left/>
      <right style="thin">
        <color rgb="FF3F3F3F"/>
      </right>
      <top style="thin">
        <color rgb="FF3F3F3F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ill="1" applyBorder="1"/>
    <xf numFmtId="3" fontId="0" fillId="0" borderId="1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3" fontId="20" fillId="0" borderId="11" xfId="0" applyNumberFormat="1" applyFont="1" applyBorder="1" applyAlignment="1">
      <alignment horizontal="center"/>
    </xf>
    <xf numFmtId="3" fontId="20" fillId="0" borderId="11" xfId="0" applyNumberFormat="1" applyFont="1" applyBorder="1" applyAlignment="1">
      <alignment horizontal="center" wrapText="1"/>
    </xf>
    <xf numFmtId="164" fontId="0" fillId="0" borderId="17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3" fontId="0" fillId="0" borderId="18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/>
    </xf>
    <xf numFmtId="14" fontId="0" fillId="0" borderId="15" xfId="0" applyNumberFormat="1" applyBorder="1" applyAlignment="1">
      <alignment horizontal="center" vertical="center"/>
    </xf>
    <xf numFmtId="14" fontId="0" fillId="33" borderId="22" xfId="0" applyNumberFormat="1" applyFill="1" applyBorder="1" applyAlignment="1">
      <alignment horizontal="center" vertical="center"/>
    </xf>
    <xf numFmtId="3" fontId="0" fillId="33" borderId="23" xfId="0" applyNumberFormat="1" applyFill="1" applyBorder="1" applyAlignment="1">
      <alignment horizontal="center" vertical="center"/>
    </xf>
    <xf numFmtId="3" fontId="0" fillId="34" borderId="16" xfId="0" applyNumberFormat="1" applyFill="1" applyBorder="1" applyAlignment="1">
      <alignment horizontal="center" vertical="center"/>
    </xf>
    <xf numFmtId="3" fontId="0" fillId="34" borderId="25" xfId="0" applyNumberFormat="1" applyFill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26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19" fillId="6" borderId="13" xfId="10" applyFont="1" applyBorder="1" applyAlignment="1">
      <alignment vertical="center"/>
    </xf>
    <xf numFmtId="0" fontId="19" fillId="6" borderId="12" xfId="10" applyFont="1" applyBorder="1" applyAlignment="1">
      <alignment vertical="center"/>
    </xf>
    <xf numFmtId="0" fontId="0" fillId="0" borderId="10" xfId="0" applyBorder="1" applyAlignment="1">
      <alignment vertical="center"/>
    </xf>
    <xf numFmtId="43" fontId="0" fillId="0" borderId="10" xfId="43" applyFont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16" fillId="0" borderId="0" xfId="0" applyFont="1"/>
    <xf numFmtId="3" fontId="0" fillId="0" borderId="11" xfId="0" applyNumberFormat="1" applyFill="1" applyBorder="1" applyAlignment="1">
      <alignment horizontal="center" vertical="center"/>
    </xf>
    <xf numFmtId="3" fontId="0" fillId="0" borderId="24" xfId="0" applyNumberFormat="1" applyFill="1" applyBorder="1" applyAlignment="1">
      <alignment horizontal="center" vertical="center"/>
    </xf>
    <xf numFmtId="3" fontId="0" fillId="0" borderId="28" xfId="0" applyNumberFormat="1" applyFill="1" applyBorder="1" applyAlignment="1">
      <alignment horizontal="center" vertical="center"/>
    </xf>
    <xf numFmtId="17" fontId="0" fillId="0" borderId="0" xfId="0" applyNumberFormat="1"/>
    <xf numFmtId="3" fontId="0" fillId="0" borderId="0" xfId="0" applyNumberFormat="1"/>
    <xf numFmtId="0" fontId="0" fillId="0" borderId="0" xfId="0" applyFont="1"/>
    <xf numFmtId="14" fontId="0" fillId="0" borderId="29" xfId="0" applyNumberFormat="1" applyBorder="1" applyAlignment="1">
      <alignment horizontal="center" vertical="center"/>
    </xf>
    <xf numFmtId="0" fontId="0" fillId="0" borderId="28" xfId="0" applyBorder="1" applyAlignment="1">
      <alignment vertical="center"/>
    </xf>
    <xf numFmtId="43" fontId="0" fillId="0" borderId="28" xfId="43" applyFont="1" applyBorder="1" applyAlignment="1">
      <alignment vertical="center"/>
    </xf>
    <xf numFmtId="3" fontId="0" fillId="0" borderId="0" xfId="0" applyNumberForma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vertical="center" wrapText="1"/>
    </xf>
    <xf numFmtId="3" fontId="0" fillId="0" borderId="26" xfId="0" applyNumberFormat="1" applyFill="1" applyBorder="1" applyAlignment="1">
      <alignment horizontal="center" vertical="center"/>
    </xf>
    <xf numFmtId="3" fontId="0" fillId="35" borderId="11" xfId="0" applyNumberFormat="1" applyFill="1" applyBorder="1" applyAlignment="1">
      <alignment horizontal="center" vertical="center"/>
    </xf>
    <xf numFmtId="3" fontId="0" fillId="35" borderId="24" xfId="0" applyNumberFormat="1" applyFill="1" applyBorder="1" applyAlignment="1">
      <alignment horizontal="center" vertical="center"/>
    </xf>
    <xf numFmtId="164" fontId="20" fillId="0" borderId="15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/>
    </xf>
    <xf numFmtId="3" fontId="20" fillId="0" borderId="11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center"/>
    </xf>
    <xf numFmtId="3" fontId="20" fillId="0" borderId="16" xfId="0" applyNumberFormat="1" applyFont="1" applyBorder="1" applyAlignment="1">
      <alignment horizontal="center" vertical="center"/>
    </xf>
    <xf numFmtId="3" fontId="20" fillId="0" borderId="11" xfId="0" applyNumberFormat="1" applyFont="1" applyBorder="1" applyAlignment="1">
      <alignment horizontal="center" vertical="center"/>
    </xf>
    <xf numFmtId="0" fontId="19" fillId="6" borderId="13" xfId="10" applyFont="1" applyBorder="1" applyAlignment="1">
      <alignment horizontal="center" vertical="center"/>
    </xf>
    <xf numFmtId="0" fontId="19" fillId="6" borderId="14" xfId="10" applyFont="1" applyBorder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 xr:uid="{00000000-0005-0000-0000-000023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erardo.Juarez\Mis%20documentos\mac\2010\estadisticas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erardo.Juarez\Mis%20documentos\mac\2011\ESTADISTICAS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erardo.Juarez\Mis%20documentos\mac\2012\ESTADISTICAS%202012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>
        <row r="11">
          <cell r="B11">
            <v>3685</v>
          </cell>
          <cell r="C11">
            <v>0</v>
          </cell>
          <cell r="D11">
            <v>2147</v>
          </cell>
          <cell r="E11">
            <v>9</v>
          </cell>
          <cell r="F11">
            <v>220</v>
          </cell>
          <cell r="G11">
            <v>3</v>
          </cell>
          <cell r="H11">
            <v>255</v>
          </cell>
          <cell r="I11">
            <v>2</v>
          </cell>
          <cell r="J11">
            <v>384</v>
          </cell>
          <cell r="K11">
            <v>40</v>
          </cell>
          <cell r="L11">
            <v>1212</v>
          </cell>
          <cell r="M11">
            <v>254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>
        <row r="12">
          <cell r="B12">
            <v>4405</v>
          </cell>
          <cell r="C12">
            <v>21</v>
          </cell>
          <cell r="D12">
            <v>1733</v>
          </cell>
          <cell r="E12">
            <v>10</v>
          </cell>
          <cell r="F12">
            <v>257</v>
          </cell>
          <cell r="G12">
            <v>5</v>
          </cell>
          <cell r="H12">
            <v>304</v>
          </cell>
          <cell r="I12">
            <v>15</v>
          </cell>
          <cell r="J12">
            <v>388</v>
          </cell>
          <cell r="K12">
            <v>21</v>
          </cell>
          <cell r="L12">
            <v>2569</v>
          </cell>
          <cell r="M12">
            <v>4</v>
          </cell>
        </row>
        <row r="391">
          <cell r="B391">
            <v>4215</v>
          </cell>
          <cell r="C391">
            <v>48</v>
          </cell>
          <cell r="D391">
            <v>1811</v>
          </cell>
          <cell r="E391">
            <v>10</v>
          </cell>
          <cell r="F391">
            <v>339</v>
          </cell>
          <cell r="G391">
            <v>8</v>
          </cell>
          <cell r="H391">
            <v>281</v>
          </cell>
          <cell r="I391">
            <v>11</v>
          </cell>
          <cell r="J391">
            <v>663</v>
          </cell>
          <cell r="K391">
            <v>2</v>
          </cell>
          <cell r="L391">
            <v>2799</v>
          </cell>
          <cell r="M391">
            <v>19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>
        <row r="393">
          <cell r="B393">
            <v>1371</v>
          </cell>
          <cell r="C393">
            <v>2</v>
          </cell>
          <cell r="D393">
            <v>1692</v>
          </cell>
          <cell r="E393">
            <v>6</v>
          </cell>
          <cell r="F393">
            <v>342</v>
          </cell>
          <cell r="G393">
            <v>11</v>
          </cell>
          <cell r="H393">
            <v>260</v>
          </cell>
          <cell r="I393">
            <v>3</v>
          </cell>
          <cell r="J393">
            <v>284</v>
          </cell>
          <cell r="K393">
            <v>0</v>
          </cell>
          <cell r="L393">
            <v>7587</v>
          </cell>
          <cell r="M393">
            <v>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0"/>
  <sheetViews>
    <sheetView tabSelected="1" zoomScale="87" zoomScaleNormal="87" workbookViewId="0">
      <pane xSplit="1" ySplit="4" topLeftCell="D47" activePane="bottomRight" state="frozen"/>
      <selection pane="topRight" activeCell="B1" sqref="B1"/>
      <selection pane="bottomLeft" activeCell="A5" sqref="A5"/>
      <selection pane="bottomRight" activeCell="Q59" sqref="Q59"/>
    </sheetView>
  </sheetViews>
  <sheetFormatPr baseColWidth="10" defaultRowHeight="14.5"/>
  <cols>
    <col min="1" max="1" width="14.81640625" customWidth="1"/>
    <col min="15" max="15" width="14.26953125" customWidth="1"/>
    <col min="16" max="16" width="13.26953125" customWidth="1"/>
    <col min="18" max="18" width="15.1796875" customWidth="1"/>
    <col min="19" max="19" width="12.81640625" customWidth="1"/>
  </cols>
  <sheetData>
    <row r="1" spans="1:19" s="3" customFormat="1" ht="19" thickBot="1">
      <c r="A1" s="22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51" t="s">
        <v>16</v>
      </c>
      <c r="O1" s="51"/>
      <c r="P1" s="52"/>
      <c r="Q1" s="51" t="s">
        <v>17</v>
      </c>
      <c r="R1" s="51"/>
      <c r="S1" s="52"/>
    </row>
    <row r="2" spans="1:19" s="3" customFormat="1" ht="15" thickTop="1">
      <c r="A2" s="41" t="s">
        <v>0</v>
      </c>
      <c r="B2" s="43" t="s">
        <v>2</v>
      </c>
      <c r="C2" s="43"/>
      <c r="D2" s="43" t="s">
        <v>3</v>
      </c>
      <c r="E2" s="43"/>
      <c r="F2" s="43" t="s">
        <v>4</v>
      </c>
      <c r="G2" s="43"/>
      <c r="H2" s="43" t="s">
        <v>5</v>
      </c>
      <c r="I2" s="43"/>
      <c r="J2" s="48" t="s">
        <v>6</v>
      </c>
      <c r="K2" s="48"/>
      <c r="L2" s="49" t="s">
        <v>7</v>
      </c>
      <c r="M2" s="49"/>
      <c r="N2" s="43" t="s">
        <v>14</v>
      </c>
      <c r="O2" s="43" t="s">
        <v>15</v>
      </c>
      <c r="P2" s="43" t="s">
        <v>8</v>
      </c>
      <c r="Q2" s="43" t="s">
        <v>14</v>
      </c>
      <c r="R2" s="43" t="s">
        <v>15</v>
      </c>
      <c r="S2" s="43" t="s">
        <v>8</v>
      </c>
    </row>
    <row r="3" spans="1:19" s="3" customFormat="1">
      <c r="A3" s="42"/>
      <c r="B3" s="44"/>
      <c r="C3" s="44"/>
      <c r="D3" s="44"/>
      <c r="E3" s="44"/>
      <c r="F3" s="44"/>
      <c r="G3" s="44"/>
      <c r="H3" s="44"/>
      <c r="I3" s="44"/>
      <c r="J3" s="46" t="s">
        <v>9</v>
      </c>
      <c r="K3" s="46"/>
      <c r="L3" s="50"/>
      <c r="M3" s="50"/>
      <c r="N3" s="44"/>
      <c r="O3" s="44"/>
      <c r="P3" s="44"/>
      <c r="Q3" s="44"/>
      <c r="R3" s="44"/>
      <c r="S3" s="44"/>
    </row>
    <row r="4" spans="1:19" s="3" customFormat="1" ht="24.75" customHeight="1" thickBot="1">
      <c r="A4" s="42"/>
      <c r="B4" s="4" t="s">
        <v>18</v>
      </c>
      <c r="C4" s="4" t="s">
        <v>10</v>
      </c>
      <c r="D4" s="4" t="s">
        <v>18</v>
      </c>
      <c r="E4" s="5" t="s">
        <v>10</v>
      </c>
      <c r="F4" s="4" t="s">
        <v>18</v>
      </c>
      <c r="G4" s="4" t="s">
        <v>10</v>
      </c>
      <c r="H4" s="4" t="s">
        <v>18</v>
      </c>
      <c r="I4" s="4" t="s">
        <v>10</v>
      </c>
      <c r="J4" s="4" t="s">
        <v>18</v>
      </c>
      <c r="K4" s="4" t="s">
        <v>10</v>
      </c>
      <c r="L4" s="4" t="s">
        <v>11</v>
      </c>
      <c r="M4" s="4" t="s">
        <v>12</v>
      </c>
      <c r="N4" s="44"/>
      <c r="O4" s="44"/>
      <c r="P4" s="44"/>
      <c r="Q4" s="44"/>
      <c r="R4" s="44"/>
      <c r="S4" s="44"/>
    </row>
    <row r="5" spans="1:19" s="3" customFormat="1" ht="15" hidden="1" thickBot="1">
      <c r="A5" s="42"/>
      <c r="B5" s="45">
        <v>25</v>
      </c>
      <c r="C5" s="45"/>
      <c r="D5" s="46">
        <v>15</v>
      </c>
      <c r="E5" s="46"/>
      <c r="F5" s="46"/>
      <c r="G5" s="46"/>
      <c r="H5" s="46"/>
      <c r="I5" s="46"/>
      <c r="J5" s="46"/>
      <c r="K5" s="46"/>
      <c r="L5" s="46" t="s">
        <v>13</v>
      </c>
      <c r="M5" s="46"/>
      <c r="N5" s="47"/>
      <c r="O5" s="47"/>
      <c r="P5" s="44"/>
      <c r="Q5" s="44"/>
      <c r="R5" s="44"/>
      <c r="S5" s="44"/>
    </row>
    <row r="6" spans="1:19" s="3" customFormat="1" ht="15.5" hidden="1" thickTop="1" thickBot="1">
      <c r="A6" s="6" t="str">
        <f>"2009"</f>
        <v>2009</v>
      </c>
      <c r="B6" s="7">
        <f>[1]Hoja1!$B$11</f>
        <v>3685</v>
      </c>
      <c r="C6" s="7">
        <f>[1]Hoja1!$C$11</f>
        <v>0</v>
      </c>
      <c r="D6" s="8">
        <f>[1]Hoja1!$D$11</f>
        <v>2147</v>
      </c>
      <c r="E6" s="8">
        <f>[1]Hoja1!$E$11</f>
        <v>9</v>
      </c>
      <c r="F6" s="8">
        <f>[1]Hoja1!$F$11</f>
        <v>220</v>
      </c>
      <c r="G6" s="8">
        <f>[1]Hoja1!$G$11</f>
        <v>3</v>
      </c>
      <c r="H6" s="8">
        <f>[1]Hoja1!$H$11</f>
        <v>255</v>
      </c>
      <c r="I6" s="8">
        <f>[1]Hoja1!$I$11</f>
        <v>2</v>
      </c>
      <c r="J6" s="8">
        <f>[1]Hoja1!$J$11</f>
        <v>384</v>
      </c>
      <c r="K6" s="8">
        <f>[1]Hoja1!$K$11</f>
        <v>40</v>
      </c>
      <c r="L6" s="8">
        <f>[1]Hoja1!$L$11</f>
        <v>1212</v>
      </c>
      <c r="M6" s="8">
        <f>[1]Hoja1!$M$11</f>
        <v>254</v>
      </c>
      <c r="N6" s="19"/>
      <c r="O6" s="19"/>
      <c r="P6" s="8">
        <f>SUM(B6:M6)</f>
        <v>8211</v>
      </c>
    </row>
    <row r="7" spans="1:19" s="3" customFormat="1" ht="15.5" hidden="1" thickTop="1" thickBot="1">
      <c r="A7" s="6" t="str">
        <f>"2010"</f>
        <v>2010</v>
      </c>
      <c r="B7" s="8">
        <f>[2]Hoja1!$B$12</f>
        <v>4405</v>
      </c>
      <c r="C7" s="8">
        <f>[2]Hoja1!$C$12</f>
        <v>21</v>
      </c>
      <c r="D7" s="8">
        <f>[2]Hoja1!$D$12</f>
        <v>1733</v>
      </c>
      <c r="E7" s="8">
        <f>[2]Hoja1!$E$12</f>
        <v>10</v>
      </c>
      <c r="F7" s="8">
        <f>[2]Hoja1!$F$12</f>
        <v>257</v>
      </c>
      <c r="G7" s="8">
        <f>[2]Hoja1!$G$12</f>
        <v>5</v>
      </c>
      <c r="H7" s="8">
        <f>[2]Hoja1!$H$12</f>
        <v>304</v>
      </c>
      <c r="I7" s="8">
        <f>[2]Hoja1!$I$12</f>
        <v>15</v>
      </c>
      <c r="J7" s="8">
        <f>[2]Hoja1!$J$12</f>
        <v>388</v>
      </c>
      <c r="K7" s="8">
        <f>[2]Hoja1!$K$12</f>
        <v>21</v>
      </c>
      <c r="L7" s="8">
        <f>[2]Hoja1!$L$12</f>
        <v>2569</v>
      </c>
      <c r="M7" s="8">
        <f>[2]Hoja1!$M$12</f>
        <v>4</v>
      </c>
      <c r="N7" s="19"/>
      <c r="O7" s="19"/>
      <c r="P7" s="8">
        <f>SUM(B7:M7)</f>
        <v>9732</v>
      </c>
    </row>
    <row r="8" spans="1:19" s="3" customFormat="1" ht="15.5" hidden="1" thickTop="1" thickBot="1">
      <c r="A8" s="6" t="str">
        <f>"2011"</f>
        <v>2011</v>
      </c>
      <c r="B8" s="8">
        <f>[2]Hoja1!$B$391</f>
        <v>4215</v>
      </c>
      <c r="C8" s="8">
        <f>[2]Hoja1!$C$391</f>
        <v>48</v>
      </c>
      <c r="D8" s="8">
        <f>[2]Hoja1!$D$391</f>
        <v>1811</v>
      </c>
      <c r="E8" s="8">
        <f>[2]Hoja1!$E$391</f>
        <v>10</v>
      </c>
      <c r="F8" s="8">
        <f>[2]Hoja1!$F$391</f>
        <v>339</v>
      </c>
      <c r="G8" s="8">
        <f>[2]Hoja1!$G$391</f>
        <v>8</v>
      </c>
      <c r="H8" s="8">
        <f>[2]Hoja1!$H$391</f>
        <v>281</v>
      </c>
      <c r="I8" s="8">
        <f>[2]Hoja1!$I$391</f>
        <v>11</v>
      </c>
      <c r="J8" s="8">
        <f>[2]Hoja1!$J$391</f>
        <v>663</v>
      </c>
      <c r="K8" s="8">
        <f>[2]Hoja1!$K$391</f>
        <v>2</v>
      </c>
      <c r="L8" s="8">
        <f>[2]Hoja1!$L$391</f>
        <v>2799</v>
      </c>
      <c r="M8" s="8">
        <f>[2]Hoja1!$M$391</f>
        <v>19</v>
      </c>
      <c r="N8" s="19"/>
      <c r="O8" s="19"/>
      <c r="P8" s="8">
        <f>SUM(B8:M8)</f>
        <v>10206</v>
      </c>
    </row>
    <row r="9" spans="1:19" s="3" customFormat="1" ht="15.5" hidden="1" thickTop="1" thickBot="1">
      <c r="A9" s="6" t="str">
        <f>"2012"</f>
        <v>2012</v>
      </c>
      <c r="B9" s="8">
        <f>[3]Hoja1!$B$393</f>
        <v>1371</v>
      </c>
      <c r="C9" s="8">
        <f>[3]Hoja1!$C$393</f>
        <v>2</v>
      </c>
      <c r="D9" s="8">
        <f>[3]Hoja1!$D$393</f>
        <v>1692</v>
      </c>
      <c r="E9" s="8">
        <f>[3]Hoja1!$E$393</f>
        <v>6</v>
      </c>
      <c r="F9" s="8">
        <f>[3]Hoja1!$F$393</f>
        <v>342</v>
      </c>
      <c r="G9" s="8">
        <f>[3]Hoja1!$G$393</f>
        <v>11</v>
      </c>
      <c r="H9" s="8">
        <f>[3]Hoja1!$H$393</f>
        <v>260</v>
      </c>
      <c r="I9" s="8">
        <f>[3]Hoja1!$I$393</f>
        <v>3</v>
      </c>
      <c r="J9" s="8">
        <f>[3]Hoja1!$J$393</f>
        <v>284</v>
      </c>
      <c r="K9" s="8">
        <f>[3]Hoja1!$K$393</f>
        <v>0</v>
      </c>
      <c r="L9" s="8">
        <f>[3]Hoja1!$L$393</f>
        <v>7587</v>
      </c>
      <c r="M9" s="8">
        <f>[3]Hoja1!$M$393</f>
        <v>50</v>
      </c>
      <c r="N9" s="19"/>
      <c r="O9" s="19"/>
      <c r="P9" s="8">
        <f>SUM(B9:M9)</f>
        <v>11608</v>
      </c>
    </row>
    <row r="10" spans="1:19" s="3" customFormat="1" ht="15.5" hidden="1" thickTop="1" thickBot="1">
      <c r="A10" s="6" t="str">
        <f>"2013"</f>
        <v>2013</v>
      </c>
      <c r="B10" s="8">
        <v>789</v>
      </c>
      <c r="C10" s="8">
        <v>8</v>
      </c>
      <c r="D10" s="8">
        <v>1859</v>
      </c>
      <c r="E10" s="8">
        <v>11</v>
      </c>
      <c r="F10" s="8">
        <v>271</v>
      </c>
      <c r="G10" s="8">
        <v>1</v>
      </c>
      <c r="H10" s="8">
        <v>186</v>
      </c>
      <c r="I10" s="8">
        <v>1</v>
      </c>
      <c r="J10" s="8">
        <v>331</v>
      </c>
      <c r="K10" s="8">
        <v>0</v>
      </c>
      <c r="L10" s="8">
        <v>7986</v>
      </c>
      <c r="M10" s="8">
        <v>1267</v>
      </c>
      <c r="N10" s="19"/>
      <c r="O10" s="19"/>
      <c r="P10" s="8">
        <v>12710</v>
      </c>
    </row>
    <row r="11" spans="1:19" s="3" customFormat="1" ht="15.5" hidden="1" thickTop="1" thickBot="1">
      <c r="A11" s="6" t="str">
        <f>"2014"</f>
        <v>2014</v>
      </c>
      <c r="B11" s="8">
        <v>1189</v>
      </c>
      <c r="C11" s="8">
        <v>2</v>
      </c>
      <c r="D11" s="8">
        <v>1539</v>
      </c>
      <c r="E11" s="8">
        <v>3</v>
      </c>
      <c r="F11" s="8">
        <v>274</v>
      </c>
      <c r="G11" s="8">
        <v>6</v>
      </c>
      <c r="H11" s="8">
        <v>266</v>
      </c>
      <c r="I11" s="8">
        <v>2</v>
      </c>
      <c r="J11" s="8">
        <v>284</v>
      </c>
      <c r="K11" s="8">
        <v>0</v>
      </c>
      <c r="L11" s="8">
        <v>7985</v>
      </c>
      <c r="M11" s="8">
        <v>2083</v>
      </c>
      <c r="N11" s="19"/>
      <c r="O11" s="19"/>
      <c r="P11" s="8">
        <v>13633</v>
      </c>
    </row>
    <row r="12" spans="1:19" s="3" customFormat="1" ht="15.5" hidden="1" thickTop="1" thickBot="1">
      <c r="A12" s="6" t="str">
        <f>"2015"</f>
        <v>2015</v>
      </c>
      <c r="B12" s="8">
        <v>971</v>
      </c>
      <c r="C12" s="8">
        <v>2</v>
      </c>
      <c r="D12" s="8">
        <v>1382</v>
      </c>
      <c r="E12" s="8">
        <v>4</v>
      </c>
      <c r="F12" s="8">
        <v>296</v>
      </c>
      <c r="G12" s="8">
        <v>6</v>
      </c>
      <c r="H12" s="8">
        <v>238</v>
      </c>
      <c r="I12" s="8">
        <v>1</v>
      </c>
      <c r="J12" s="8">
        <v>616</v>
      </c>
      <c r="K12" s="8">
        <v>3</v>
      </c>
      <c r="L12" s="8">
        <v>7879</v>
      </c>
      <c r="M12" s="8">
        <v>1364</v>
      </c>
      <c r="N12" s="19"/>
      <c r="O12" s="19"/>
      <c r="P12" s="8">
        <v>12762</v>
      </c>
    </row>
    <row r="13" spans="1:19" s="3" customFormat="1" ht="15.5" hidden="1" thickTop="1" thickBot="1">
      <c r="A13" s="6" t="str">
        <f>"2016"</f>
        <v>2016</v>
      </c>
      <c r="B13" s="8">
        <v>1223</v>
      </c>
      <c r="C13" s="8">
        <v>4</v>
      </c>
      <c r="D13" s="8">
        <v>2081</v>
      </c>
      <c r="E13" s="8">
        <v>7</v>
      </c>
      <c r="F13" s="8">
        <v>253</v>
      </c>
      <c r="G13" s="8">
        <v>0</v>
      </c>
      <c r="H13" s="8">
        <v>228</v>
      </c>
      <c r="I13" s="8">
        <v>2</v>
      </c>
      <c r="J13" s="8">
        <v>522</v>
      </c>
      <c r="K13" s="8">
        <v>0</v>
      </c>
      <c r="L13" s="8">
        <v>5931</v>
      </c>
      <c r="M13" s="8">
        <v>1105</v>
      </c>
      <c r="N13" s="19"/>
      <c r="O13" s="19"/>
      <c r="P13" s="8">
        <v>11356</v>
      </c>
    </row>
    <row r="14" spans="1:19" s="3" customFormat="1" ht="15.5" hidden="1" thickTop="1" thickBot="1">
      <c r="A14" s="6" t="str">
        <f>"2017"</f>
        <v>2017</v>
      </c>
      <c r="B14" s="8">
        <v>1459</v>
      </c>
      <c r="C14" s="8">
        <v>0</v>
      </c>
      <c r="D14" s="8">
        <v>2568</v>
      </c>
      <c r="E14" s="8">
        <v>3</v>
      </c>
      <c r="F14" s="8">
        <v>233</v>
      </c>
      <c r="G14" s="8">
        <v>0</v>
      </c>
      <c r="H14" s="8">
        <v>253</v>
      </c>
      <c r="I14" s="8">
        <v>1</v>
      </c>
      <c r="J14" s="8">
        <v>481</v>
      </c>
      <c r="K14" s="8">
        <v>0</v>
      </c>
      <c r="L14" s="8">
        <v>3925</v>
      </c>
      <c r="M14" s="8">
        <v>2117</v>
      </c>
      <c r="N14" s="19"/>
      <c r="O14" s="19"/>
      <c r="P14" s="8">
        <v>11040</v>
      </c>
    </row>
    <row r="15" spans="1:19" s="3" customFormat="1" ht="15.5" hidden="1" thickTop="1" thickBot="1">
      <c r="A15" s="6" t="str">
        <f>"2018"</f>
        <v>2018</v>
      </c>
      <c r="B15" s="8">
        <v>2217</v>
      </c>
      <c r="C15" s="8">
        <v>14</v>
      </c>
      <c r="D15" s="8">
        <v>2472</v>
      </c>
      <c r="E15" s="8">
        <v>2</v>
      </c>
      <c r="F15" s="8">
        <v>237</v>
      </c>
      <c r="G15" s="8">
        <v>5</v>
      </c>
      <c r="H15" s="8">
        <v>168</v>
      </c>
      <c r="I15" s="8">
        <v>57</v>
      </c>
      <c r="J15" s="8">
        <v>140</v>
      </c>
      <c r="K15" s="8">
        <v>0</v>
      </c>
      <c r="L15" s="8">
        <v>8794</v>
      </c>
      <c r="M15" s="8">
        <v>2019</v>
      </c>
      <c r="N15" s="19"/>
      <c r="O15" s="19"/>
      <c r="P15" s="8">
        <v>16125</v>
      </c>
    </row>
    <row r="16" spans="1:19" s="3" customFormat="1" ht="15.5" hidden="1" thickTop="1" thickBot="1">
      <c r="A16" s="6" t="str">
        <f>"2019"</f>
        <v>2019</v>
      </c>
      <c r="B16" s="8">
        <v>1187</v>
      </c>
      <c r="C16" s="8">
        <v>7</v>
      </c>
      <c r="D16" s="8">
        <v>1885</v>
      </c>
      <c r="E16" s="8">
        <v>1</v>
      </c>
      <c r="F16" s="8">
        <v>174</v>
      </c>
      <c r="G16" s="8">
        <v>8</v>
      </c>
      <c r="H16" s="8">
        <v>209</v>
      </c>
      <c r="I16" s="8">
        <v>26</v>
      </c>
      <c r="J16" s="8">
        <v>301</v>
      </c>
      <c r="K16" s="8">
        <v>4</v>
      </c>
      <c r="L16" s="8">
        <v>10967</v>
      </c>
      <c r="M16" s="8">
        <v>3766</v>
      </c>
      <c r="N16" s="19"/>
      <c r="O16" s="19"/>
      <c r="P16" s="8">
        <v>18535</v>
      </c>
    </row>
    <row r="17" spans="1:19" s="3" customFormat="1" ht="15.5" hidden="1" thickTop="1" thickBot="1">
      <c r="A17" s="6" t="str">
        <f>"2020"</f>
        <v>2020</v>
      </c>
      <c r="B17" s="9">
        <v>679</v>
      </c>
      <c r="C17" s="9">
        <v>7</v>
      </c>
      <c r="D17" s="9">
        <v>486</v>
      </c>
      <c r="E17" s="9">
        <v>4</v>
      </c>
      <c r="F17" s="9">
        <v>62</v>
      </c>
      <c r="G17" s="9">
        <v>6</v>
      </c>
      <c r="H17" s="9">
        <v>100</v>
      </c>
      <c r="I17" s="9">
        <v>3</v>
      </c>
      <c r="J17" s="9">
        <v>54</v>
      </c>
      <c r="K17" s="9">
        <v>0</v>
      </c>
      <c r="L17" s="9">
        <v>3326</v>
      </c>
      <c r="M17" s="9">
        <v>457</v>
      </c>
      <c r="N17" s="19"/>
      <c r="O17" s="19"/>
      <c r="P17" s="9">
        <f>SUM(B17:M17)</f>
        <v>5184</v>
      </c>
    </row>
    <row r="18" spans="1:19" s="3" customFormat="1" ht="15.5" hidden="1" thickTop="1" thickBot="1">
      <c r="A18" s="6" t="str">
        <f>"2021"</f>
        <v>2021</v>
      </c>
      <c r="B18" s="9">
        <v>1158</v>
      </c>
      <c r="C18" s="9">
        <v>9</v>
      </c>
      <c r="D18" s="9">
        <v>926</v>
      </c>
      <c r="E18" s="9">
        <v>2</v>
      </c>
      <c r="F18" s="9">
        <v>64</v>
      </c>
      <c r="G18" s="9">
        <v>5</v>
      </c>
      <c r="H18" s="9">
        <v>55</v>
      </c>
      <c r="I18" s="9">
        <v>5</v>
      </c>
      <c r="J18" s="9">
        <v>98</v>
      </c>
      <c r="K18" s="9">
        <v>0</v>
      </c>
      <c r="L18" s="9">
        <v>4306</v>
      </c>
      <c r="M18" s="9">
        <v>451</v>
      </c>
      <c r="N18" s="19"/>
      <c r="O18" s="19"/>
      <c r="P18" s="9">
        <f>SUM(B18:M18)</f>
        <v>7079</v>
      </c>
    </row>
    <row r="19" spans="1:19" s="3" customFormat="1" ht="15.5" hidden="1" thickTop="1" thickBot="1">
      <c r="A19" s="6" t="str">
        <f>"2022"</f>
        <v>2022</v>
      </c>
      <c r="B19" s="9">
        <v>1579</v>
      </c>
      <c r="C19" s="9">
        <v>0</v>
      </c>
      <c r="D19" s="9">
        <v>1673</v>
      </c>
      <c r="E19" s="9">
        <v>0</v>
      </c>
      <c r="F19" s="9">
        <v>126</v>
      </c>
      <c r="G19" s="9">
        <v>0</v>
      </c>
      <c r="H19" s="9">
        <v>118</v>
      </c>
      <c r="I19" s="9">
        <v>0</v>
      </c>
      <c r="J19" s="9">
        <v>77</v>
      </c>
      <c r="K19" s="9">
        <v>0</v>
      </c>
      <c r="L19" s="9">
        <v>7219</v>
      </c>
      <c r="M19" s="9">
        <v>636</v>
      </c>
      <c r="N19" s="19"/>
      <c r="O19" s="19"/>
      <c r="P19" s="9">
        <f>SUM(B19:M19)</f>
        <v>11428</v>
      </c>
    </row>
    <row r="20" spans="1:19" s="3" customFormat="1" ht="15.5" hidden="1" thickTop="1" thickBot="1">
      <c r="A20" s="6" t="str">
        <f>"2023"</f>
        <v>2023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9"/>
      <c r="O20" s="19"/>
      <c r="P20" s="9">
        <f>SUM(B20:M20)</f>
        <v>0</v>
      </c>
    </row>
    <row r="21" spans="1:19" s="3" customFormat="1" ht="15.5" hidden="1" thickTop="1" thickBot="1">
      <c r="A21" s="6" t="str">
        <f>"2024"</f>
        <v>2024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9"/>
      <c r="O21" s="19"/>
      <c r="P21" s="9">
        <f>SUM(B21:M21)</f>
        <v>0</v>
      </c>
    </row>
    <row r="22" spans="1:19" s="3" customFormat="1" ht="15.5" hidden="1" thickTop="1" thickBot="1">
      <c r="A22" s="6" t="str">
        <f>"2025"</f>
        <v>2025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9"/>
      <c r="O22" s="19"/>
      <c r="P22" s="9"/>
    </row>
    <row r="23" spans="1:19" s="3" customFormat="1" ht="15.5" hidden="1" thickTop="1" thickBot="1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0"/>
      <c r="O23" s="20"/>
      <c r="P23" s="12"/>
    </row>
    <row r="24" spans="1:19" s="3" customFormat="1" ht="15.5" thickTop="1" thickBot="1">
      <c r="A24" s="13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  <c r="O24" s="17"/>
      <c r="P24" s="16"/>
      <c r="Q24" s="23"/>
      <c r="R24" s="23"/>
      <c r="S24" s="23"/>
    </row>
    <row r="25" spans="1:19" s="3" customFormat="1" ht="15.5" thickTop="1" thickBot="1">
      <c r="A25" s="13">
        <v>46174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40">
        <f>SUM(B25:K25)</f>
        <v>0</v>
      </c>
      <c r="O25" s="40">
        <f t="shared" ref="O25:O30" si="0">SUM(L25:M25)</f>
        <v>0</v>
      </c>
      <c r="P25" s="39">
        <f>SUM(B25:M25)</f>
        <v>0</v>
      </c>
      <c r="Q25" s="23"/>
      <c r="R25" s="23"/>
      <c r="S25" s="23"/>
    </row>
    <row r="26" spans="1:19" s="3" customFormat="1" ht="15.5" thickTop="1" thickBot="1">
      <c r="A26" s="13">
        <v>46175</v>
      </c>
      <c r="B26" s="27">
        <v>2</v>
      </c>
      <c r="C26" s="27">
        <v>0</v>
      </c>
      <c r="D26" s="27">
        <v>10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12</v>
      </c>
      <c r="M26" s="27">
        <v>0</v>
      </c>
      <c r="N26" s="28">
        <f>SUM(B26:K26)</f>
        <v>12</v>
      </c>
      <c r="O26" s="28">
        <f t="shared" si="0"/>
        <v>12</v>
      </c>
      <c r="P26" s="27">
        <f>SUM(N26:O26)</f>
        <v>24</v>
      </c>
      <c r="Q26" s="23"/>
      <c r="R26" s="23"/>
      <c r="S26" s="24"/>
    </row>
    <row r="27" spans="1:19" s="3" customFormat="1" ht="15.5" thickTop="1" thickBot="1">
      <c r="A27" s="13">
        <v>46176</v>
      </c>
      <c r="B27" s="27">
        <v>1</v>
      </c>
      <c r="C27" s="27">
        <v>0</v>
      </c>
      <c r="D27" s="27">
        <v>2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16</v>
      </c>
      <c r="M27" s="27">
        <v>0</v>
      </c>
      <c r="N27" s="28">
        <f>SUM(B27:K27)</f>
        <v>3</v>
      </c>
      <c r="O27" s="28">
        <f t="shared" si="0"/>
        <v>16</v>
      </c>
      <c r="P27" s="27">
        <f>SUM(B27:M27)</f>
        <v>19</v>
      </c>
      <c r="Q27" s="23" t="s">
        <v>21</v>
      </c>
      <c r="R27" s="23"/>
      <c r="S27" s="23"/>
    </row>
    <row r="28" spans="1:19" s="3" customFormat="1" ht="15.5" thickTop="1" thickBot="1">
      <c r="A28" s="13">
        <v>46177</v>
      </c>
      <c r="B28" s="27">
        <v>4</v>
      </c>
      <c r="C28" s="27">
        <v>0</v>
      </c>
      <c r="D28" s="27">
        <v>7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18</v>
      </c>
      <c r="M28" s="27">
        <v>0</v>
      </c>
      <c r="N28" s="28">
        <f>SUM(B28:K28)</f>
        <v>11</v>
      </c>
      <c r="O28" s="28">
        <f t="shared" si="0"/>
        <v>18</v>
      </c>
      <c r="P28" s="27">
        <f>SUM(N28:O28)</f>
        <v>29</v>
      </c>
      <c r="Q28" s="23"/>
      <c r="R28" s="23"/>
      <c r="S28" s="24"/>
    </row>
    <row r="29" spans="1:19" s="3" customFormat="1" ht="15.5" thickTop="1" thickBot="1">
      <c r="A29" s="13">
        <v>46178</v>
      </c>
      <c r="B29" s="27">
        <v>2</v>
      </c>
      <c r="C29" s="27">
        <v>0</v>
      </c>
      <c r="D29" s="27">
        <v>4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7</v>
      </c>
      <c r="M29" s="27">
        <v>0</v>
      </c>
      <c r="N29" s="28">
        <v>0</v>
      </c>
      <c r="O29" s="28">
        <f t="shared" si="0"/>
        <v>7</v>
      </c>
      <c r="P29" s="27">
        <f>SUM(N29:O29)</f>
        <v>7</v>
      </c>
      <c r="Q29" s="23" t="s">
        <v>20</v>
      </c>
      <c r="R29" s="23"/>
      <c r="S29" s="23"/>
    </row>
    <row r="30" spans="1:19" s="3" customFormat="1" ht="15.5" thickTop="1" thickBot="1">
      <c r="A30" s="13">
        <v>46179</v>
      </c>
      <c r="B30" s="27">
        <v>34</v>
      </c>
      <c r="C30" s="27">
        <v>0</v>
      </c>
      <c r="D30" s="27">
        <v>0</v>
      </c>
      <c r="E30" s="27">
        <v>0</v>
      </c>
      <c r="F30" s="27">
        <v>3</v>
      </c>
      <c r="G30" s="27">
        <v>0</v>
      </c>
      <c r="H30" s="27">
        <v>1</v>
      </c>
      <c r="I30" s="27">
        <v>0</v>
      </c>
      <c r="J30" s="27">
        <v>3</v>
      </c>
      <c r="K30" s="27">
        <v>0</v>
      </c>
      <c r="L30" s="27">
        <v>9</v>
      </c>
      <c r="M30" s="27">
        <v>0</v>
      </c>
      <c r="N30" s="28">
        <f>SUM(B30:K30)</f>
        <v>41</v>
      </c>
      <c r="O30" s="28">
        <f t="shared" si="0"/>
        <v>9</v>
      </c>
      <c r="P30" s="27">
        <f>SUM(N30:O30)</f>
        <v>50</v>
      </c>
      <c r="Q30" s="23"/>
      <c r="R30" s="23"/>
      <c r="S30" s="24"/>
    </row>
    <row r="31" spans="1:19" s="3" customFormat="1" ht="15.5" thickTop="1" thickBot="1">
      <c r="A31" s="13">
        <v>46180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7">
        <v>64</v>
      </c>
      <c r="M31" s="2">
        <v>0</v>
      </c>
      <c r="N31" s="18">
        <f>SUM(B31:K31)</f>
        <v>0</v>
      </c>
      <c r="O31" s="18">
        <f t="shared" ref="O31:O36" si="1">SUM(L31:M31)</f>
        <v>64</v>
      </c>
      <c r="P31" s="2">
        <f t="shared" ref="P31:P36" si="2">SUM(N31:O31)</f>
        <v>64</v>
      </c>
      <c r="Q31" s="23"/>
      <c r="R31" s="23"/>
      <c r="S31" s="23"/>
    </row>
    <row r="32" spans="1:19" s="3" customFormat="1" ht="15.5" thickTop="1" thickBot="1">
      <c r="A32" s="13">
        <v>46181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40">
        <f t="shared" ref="N32:N37" si="3">SUM(B32:K32)</f>
        <v>0</v>
      </c>
      <c r="O32" s="40">
        <f t="shared" si="1"/>
        <v>0</v>
      </c>
      <c r="P32" s="39">
        <f t="shared" si="2"/>
        <v>0</v>
      </c>
      <c r="Q32" s="23"/>
      <c r="R32" s="23"/>
      <c r="S32" s="24"/>
    </row>
    <row r="33" spans="1:19" s="3" customFormat="1" ht="15.5" thickTop="1" thickBot="1">
      <c r="A33" s="13">
        <v>46182</v>
      </c>
      <c r="B33" s="27">
        <v>7</v>
      </c>
      <c r="C33" s="27">
        <v>0</v>
      </c>
      <c r="D33" s="27">
        <v>6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0</v>
      </c>
      <c r="L33" s="27">
        <v>12</v>
      </c>
      <c r="M33" s="27">
        <v>1</v>
      </c>
      <c r="N33" s="28">
        <f t="shared" si="3"/>
        <v>14</v>
      </c>
      <c r="O33" s="28">
        <f t="shared" si="1"/>
        <v>13</v>
      </c>
      <c r="P33" s="27">
        <f t="shared" si="2"/>
        <v>27</v>
      </c>
      <c r="Q33" s="23"/>
      <c r="R33" s="23"/>
      <c r="S33" s="23"/>
    </row>
    <row r="34" spans="1:19" s="3" customFormat="1" ht="15.5" thickTop="1" thickBot="1">
      <c r="A34" s="13">
        <v>46183</v>
      </c>
      <c r="B34" s="27">
        <v>5</v>
      </c>
      <c r="C34" s="27">
        <v>0</v>
      </c>
      <c r="D34" s="27">
        <v>7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2</v>
      </c>
      <c r="M34" s="27">
        <v>0</v>
      </c>
      <c r="N34" s="28">
        <f t="shared" si="3"/>
        <v>12</v>
      </c>
      <c r="O34" s="28">
        <f t="shared" si="1"/>
        <v>2</v>
      </c>
      <c r="P34" s="27">
        <f t="shared" si="2"/>
        <v>14</v>
      </c>
      <c r="Q34" s="23" t="s">
        <v>22</v>
      </c>
      <c r="R34" s="23"/>
      <c r="S34" s="24"/>
    </row>
    <row r="35" spans="1:19" s="3" customFormat="1" ht="15.5" thickTop="1" thickBot="1">
      <c r="A35" s="13">
        <v>46184</v>
      </c>
      <c r="B35" s="27">
        <v>2</v>
      </c>
      <c r="C35" s="27">
        <v>0</v>
      </c>
      <c r="D35" s="27">
        <v>3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12</v>
      </c>
      <c r="M35" s="27">
        <v>0</v>
      </c>
      <c r="N35" s="28">
        <f>SUM(B35:K35)</f>
        <v>5</v>
      </c>
      <c r="O35" s="28">
        <f t="shared" si="1"/>
        <v>12</v>
      </c>
      <c r="P35" s="27">
        <f t="shared" si="2"/>
        <v>17</v>
      </c>
      <c r="Q35" s="23"/>
      <c r="R35" s="23"/>
      <c r="S35" s="23"/>
    </row>
    <row r="36" spans="1:19" s="3" customFormat="1" ht="15.5" thickTop="1" thickBot="1">
      <c r="A36" s="13">
        <v>46185</v>
      </c>
      <c r="B36" s="27">
        <v>5</v>
      </c>
      <c r="C36" s="27">
        <v>0</v>
      </c>
      <c r="D36" s="27">
        <v>4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7</v>
      </c>
      <c r="M36" s="27">
        <v>0</v>
      </c>
      <c r="N36" s="28">
        <f>SUM(B36:K36)</f>
        <v>9</v>
      </c>
      <c r="O36" s="28">
        <f t="shared" si="1"/>
        <v>7</v>
      </c>
      <c r="P36" s="27">
        <f t="shared" si="2"/>
        <v>16</v>
      </c>
      <c r="Q36" s="23" t="s">
        <v>23</v>
      </c>
      <c r="R36" s="23"/>
      <c r="S36" s="24"/>
    </row>
    <row r="37" spans="1:19" s="3" customFormat="1" ht="15.5" thickTop="1" thickBot="1">
      <c r="A37" s="13">
        <v>46186</v>
      </c>
      <c r="B37" s="27">
        <v>8</v>
      </c>
      <c r="C37" s="27">
        <v>0</v>
      </c>
      <c r="D37" s="27">
        <v>15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22</v>
      </c>
      <c r="M37" s="27">
        <v>0</v>
      </c>
      <c r="N37" s="28">
        <f t="shared" si="3"/>
        <v>23</v>
      </c>
      <c r="O37" s="28">
        <f>SUM(L37:M37)</f>
        <v>22</v>
      </c>
      <c r="P37" s="27">
        <f>SUM(N37:O37)</f>
        <v>45</v>
      </c>
      <c r="Q37" s="23"/>
      <c r="R37" s="23"/>
      <c r="S37" s="23"/>
    </row>
    <row r="38" spans="1:19" s="3" customFormat="1" ht="15.5" thickTop="1" thickBot="1">
      <c r="A38" s="13">
        <v>46187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7">
        <v>70</v>
      </c>
      <c r="M38" s="2">
        <v>0</v>
      </c>
      <c r="N38" s="18">
        <f t="shared" ref="N38:N43" si="4">SUM(B38:K38)</f>
        <v>0</v>
      </c>
      <c r="O38" s="18">
        <f t="shared" ref="O38:O43" si="5">SUM(L38:M38)</f>
        <v>70</v>
      </c>
      <c r="P38" s="2">
        <f t="shared" ref="P38:P43" si="6">SUM(N38:O38)</f>
        <v>70</v>
      </c>
      <c r="Q38" s="23"/>
      <c r="R38" s="23"/>
      <c r="S38" s="24"/>
    </row>
    <row r="39" spans="1:19" s="3" customFormat="1" ht="15.5" thickTop="1" thickBot="1">
      <c r="A39" s="13">
        <v>46188</v>
      </c>
      <c r="B39" s="39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40">
        <f t="shared" si="4"/>
        <v>0</v>
      </c>
      <c r="O39" s="40">
        <f t="shared" si="5"/>
        <v>0</v>
      </c>
      <c r="P39" s="39">
        <f t="shared" si="6"/>
        <v>0</v>
      </c>
      <c r="Q39" s="23" t="s">
        <v>25</v>
      </c>
      <c r="R39" s="23"/>
      <c r="S39" s="23"/>
    </row>
    <row r="40" spans="1:19" s="3" customFormat="1" ht="15.5" thickTop="1" thickBot="1">
      <c r="A40" s="13">
        <v>46189</v>
      </c>
      <c r="B40" s="27">
        <v>10</v>
      </c>
      <c r="C40" s="27">
        <v>0</v>
      </c>
      <c r="D40" s="27">
        <v>7</v>
      </c>
      <c r="E40" s="27">
        <v>0</v>
      </c>
      <c r="F40" s="27">
        <v>2</v>
      </c>
      <c r="G40" s="27">
        <v>0</v>
      </c>
      <c r="H40" s="27">
        <v>2</v>
      </c>
      <c r="I40" s="27">
        <v>0</v>
      </c>
      <c r="J40" s="27">
        <v>1</v>
      </c>
      <c r="K40" s="27">
        <v>0</v>
      </c>
      <c r="L40" s="27">
        <v>6</v>
      </c>
      <c r="M40" s="27">
        <v>0</v>
      </c>
      <c r="N40" s="28">
        <f t="shared" si="4"/>
        <v>22</v>
      </c>
      <c r="O40" s="28">
        <f t="shared" si="5"/>
        <v>6</v>
      </c>
      <c r="P40" s="27">
        <f t="shared" si="6"/>
        <v>28</v>
      </c>
      <c r="Q40" s="25" t="s">
        <v>26</v>
      </c>
      <c r="R40" s="23"/>
      <c r="S40" s="24"/>
    </row>
    <row r="41" spans="1:19" s="3" customFormat="1" ht="15.5" thickTop="1" thickBot="1">
      <c r="A41" s="13">
        <v>46190</v>
      </c>
      <c r="B41" s="27">
        <v>12</v>
      </c>
      <c r="C41" s="27">
        <v>0</v>
      </c>
      <c r="D41" s="27">
        <v>8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14</v>
      </c>
      <c r="M41" s="27">
        <v>0</v>
      </c>
      <c r="N41" s="28">
        <f t="shared" si="4"/>
        <v>20</v>
      </c>
      <c r="O41" s="28">
        <f t="shared" si="5"/>
        <v>14</v>
      </c>
      <c r="P41" s="27">
        <f t="shared" si="6"/>
        <v>34</v>
      </c>
      <c r="Q41" s="23" t="s">
        <v>22</v>
      </c>
      <c r="R41" s="23"/>
      <c r="S41" s="23"/>
    </row>
    <row r="42" spans="1:19" s="3" customFormat="1" ht="15.5" thickTop="1" thickBot="1">
      <c r="A42" s="13">
        <v>46191</v>
      </c>
      <c r="B42" s="27">
        <v>8</v>
      </c>
      <c r="C42" s="27">
        <v>0</v>
      </c>
      <c r="D42" s="27">
        <v>7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16</v>
      </c>
      <c r="M42" s="27">
        <v>0</v>
      </c>
      <c r="N42" s="28">
        <f t="shared" si="4"/>
        <v>15</v>
      </c>
      <c r="O42" s="28">
        <f t="shared" si="5"/>
        <v>16</v>
      </c>
      <c r="P42" s="27">
        <f t="shared" si="6"/>
        <v>31</v>
      </c>
      <c r="Q42" s="23"/>
      <c r="R42" s="23"/>
      <c r="S42" s="24"/>
    </row>
    <row r="43" spans="1:19" s="3" customFormat="1" ht="15.5" thickTop="1" thickBot="1">
      <c r="A43" s="13">
        <v>46192</v>
      </c>
      <c r="B43" s="27">
        <v>8</v>
      </c>
      <c r="C43" s="27">
        <v>0</v>
      </c>
      <c r="D43" s="27">
        <v>8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17</v>
      </c>
      <c r="M43" s="27">
        <v>0</v>
      </c>
      <c r="N43" s="28">
        <f t="shared" si="4"/>
        <v>16</v>
      </c>
      <c r="O43" s="28">
        <f t="shared" si="5"/>
        <v>17</v>
      </c>
      <c r="P43" s="27">
        <f t="shared" si="6"/>
        <v>33</v>
      </c>
      <c r="Q43" s="23" t="s">
        <v>24</v>
      </c>
      <c r="R43" s="23"/>
      <c r="S43" s="23"/>
    </row>
    <row r="44" spans="1:19" s="3" customFormat="1" ht="15.5" thickTop="1" thickBot="1">
      <c r="A44" s="13">
        <v>46193</v>
      </c>
      <c r="B44" s="27">
        <v>16</v>
      </c>
      <c r="C44" s="27">
        <v>0</v>
      </c>
      <c r="D44" s="27">
        <v>4</v>
      </c>
      <c r="E44" s="27">
        <v>0</v>
      </c>
      <c r="F44" s="27">
        <v>0</v>
      </c>
      <c r="G44" s="27">
        <v>0</v>
      </c>
      <c r="H44" s="27">
        <v>2</v>
      </c>
      <c r="I44" s="27">
        <v>0</v>
      </c>
      <c r="J44" s="27">
        <v>0</v>
      </c>
      <c r="K44" s="27">
        <v>0</v>
      </c>
      <c r="L44" s="27">
        <v>25</v>
      </c>
      <c r="M44" s="27">
        <v>0</v>
      </c>
      <c r="N44" s="28">
        <f>SUM(B44:K44)</f>
        <v>22</v>
      </c>
      <c r="O44" s="28">
        <f>SUM(L44:M44)</f>
        <v>25</v>
      </c>
      <c r="P44" s="27">
        <f>SUM(N44:O44)</f>
        <v>47</v>
      </c>
      <c r="Q44" s="23"/>
      <c r="R44" s="23"/>
      <c r="S44" s="24"/>
    </row>
    <row r="45" spans="1:19" s="3" customFormat="1" ht="15.5" thickTop="1" thickBot="1">
      <c r="A45" s="13">
        <v>46194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49</v>
      </c>
      <c r="M45" s="27">
        <v>0</v>
      </c>
      <c r="N45" s="28">
        <f t="shared" ref="N45:N50" si="7">SUM(B45:K45)</f>
        <v>0</v>
      </c>
      <c r="O45" s="28">
        <f t="shared" ref="O45:O52" si="8">SUM(L45:M45)</f>
        <v>49</v>
      </c>
      <c r="P45" s="27">
        <f t="shared" ref="P45:P50" si="9">SUM(N45:O45)</f>
        <v>49</v>
      </c>
      <c r="Q45" s="25"/>
      <c r="R45" s="25"/>
      <c r="S45" s="25"/>
    </row>
    <row r="46" spans="1:19" s="3" customFormat="1" ht="15.5" thickTop="1" thickBot="1">
      <c r="A46" s="13">
        <v>46195</v>
      </c>
      <c r="B46" s="39">
        <v>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40">
        <f>SUM(B46:K46)</f>
        <v>0</v>
      </c>
      <c r="O46" s="40">
        <f t="shared" si="8"/>
        <v>0</v>
      </c>
      <c r="P46" s="39">
        <f t="shared" si="9"/>
        <v>0</v>
      </c>
      <c r="Q46" s="23"/>
      <c r="R46" s="23"/>
      <c r="S46" s="24"/>
    </row>
    <row r="47" spans="1:19" s="3" customFormat="1" ht="15.5" thickTop="1" thickBot="1">
      <c r="A47" s="13">
        <v>46196</v>
      </c>
      <c r="B47" s="27">
        <v>3</v>
      </c>
      <c r="C47" s="27">
        <v>0</v>
      </c>
      <c r="D47" s="27">
        <v>9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12</v>
      </c>
      <c r="M47" s="27">
        <v>0</v>
      </c>
      <c r="N47" s="28">
        <f t="shared" si="7"/>
        <v>12</v>
      </c>
      <c r="O47" s="28">
        <f t="shared" si="8"/>
        <v>12</v>
      </c>
      <c r="P47" s="27">
        <f t="shared" si="9"/>
        <v>24</v>
      </c>
      <c r="Q47" s="23"/>
      <c r="R47" s="23"/>
      <c r="S47" s="23"/>
    </row>
    <row r="48" spans="1:19" s="3" customFormat="1" ht="15.5" thickTop="1" thickBot="1">
      <c r="A48" s="13">
        <v>46197</v>
      </c>
      <c r="B48" s="27">
        <v>1</v>
      </c>
      <c r="C48" s="27">
        <v>0</v>
      </c>
      <c r="D48" s="27">
        <v>3</v>
      </c>
      <c r="E48" s="27">
        <v>0</v>
      </c>
      <c r="F48" s="27">
        <v>0</v>
      </c>
      <c r="G48" s="27">
        <v>0</v>
      </c>
      <c r="H48" s="27">
        <v>4</v>
      </c>
      <c r="I48" s="27">
        <v>0</v>
      </c>
      <c r="J48" s="27">
        <v>0</v>
      </c>
      <c r="K48" s="27">
        <v>0</v>
      </c>
      <c r="L48" s="27">
        <v>2</v>
      </c>
      <c r="M48" s="27">
        <v>0</v>
      </c>
      <c r="N48" s="28">
        <f t="shared" si="7"/>
        <v>8</v>
      </c>
      <c r="O48" s="28">
        <f t="shared" si="8"/>
        <v>2</v>
      </c>
      <c r="P48" s="27">
        <f t="shared" si="9"/>
        <v>10</v>
      </c>
      <c r="Q48" s="23" t="s">
        <v>27</v>
      </c>
      <c r="R48" s="23"/>
      <c r="S48" s="24"/>
    </row>
    <row r="49" spans="1:19" s="3" customFormat="1" ht="15.5" thickTop="1" thickBot="1">
      <c r="A49" s="13">
        <v>46198</v>
      </c>
      <c r="B49" s="27">
        <v>3</v>
      </c>
      <c r="C49" s="27">
        <v>0</v>
      </c>
      <c r="D49" s="27">
        <v>8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16</v>
      </c>
      <c r="M49" s="27">
        <v>0</v>
      </c>
      <c r="N49" s="28">
        <f t="shared" si="7"/>
        <v>11</v>
      </c>
      <c r="O49" s="28">
        <f t="shared" si="8"/>
        <v>16</v>
      </c>
      <c r="P49" s="27">
        <f t="shared" si="9"/>
        <v>27</v>
      </c>
      <c r="Q49" s="23" t="s">
        <v>30</v>
      </c>
      <c r="R49" s="23"/>
      <c r="S49" s="23"/>
    </row>
    <row r="50" spans="1:19" s="3" customFormat="1" ht="15.5" thickTop="1" thickBot="1">
      <c r="A50" s="13">
        <v>46199</v>
      </c>
      <c r="B50" s="27">
        <v>0</v>
      </c>
      <c r="C50" s="27">
        <v>0</v>
      </c>
      <c r="D50" s="27">
        <v>8</v>
      </c>
      <c r="E50" s="27">
        <v>0</v>
      </c>
      <c r="F50" s="27">
        <v>1</v>
      </c>
      <c r="G50" s="27">
        <v>0</v>
      </c>
      <c r="H50" s="27">
        <v>2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8">
        <f t="shared" si="7"/>
        <v>12</v>
      </c>
      <c r="O50" s="28">
        <f t="shared" si="8"/>
        <v>0</v>
      </c>
      <c r="P50" s="27">
        <f t="shared" si="9"/>
        <v>12</v>
      </c>
      <c r="Q50" s="23" t="s">
        <v>28</v>
      </c>
      <c r="R50" s="23"/>
      <c r="S50" s="24"/>
    </row>
    <row r="51" spans="1:19" s="3" customFormat="1" ht="15.5" thickTop="1" thickBot="1">
      <c r="A51" s="13">
        <v>46200</v>
      </c>
      <c r="B51" s="27">
        <v>0</v>
      </c>
      <c r="C51" s="27">
        <v>0</v>
      </c>
      <c r="D51" s="27">
        <v>25</v>
      </c>
      <c r="E51" s="27">
        <v>0</v>
      </c>
      <c r="F51" s="27">
        <v>5</v>
      </c>
      <c r="G51" s="27">
        <v>0</v>
      </c>
      <c r="H51" s="27">
        <v>7</v>
      </c>
      <c r="I51" s="27">
        <v>0</v>
      </c>
      <c r="J51" s="27">
        <v>4</v>
      </c>
      <c r="K51" s="27">
        <v>0</v>
      </c>
      <c r="L51" s="27">
        <v>18</v>
      </c>
      <c r="M51" s="27">
        <v>0</v>
      </c>
      <c r="N51" s="28">
        <f>SUM(B51:K51)</f>
        <v>41</v>
      </c>
      <c r="O51" s="28">
        <f t="shared" si="8"/>
        <v>18</v>
      </c>
      <c r="P51" s="27">
        <f>SUM(N51:O51)</f>
        <v>59</v>
      </c>
      <c r="Q51" s="23"/>
      <c r="R51" s="23"/>
      <c r="S51" s="23"/>
    </row>
    <row r="52" spans="1:19" s="3" customFormat="1" ht="15.5" thickTop="1" thickBot="1">
      <c r="A52" s="13">
        <v>46201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18</v>
      </c>
      <c r="M52" s="27">
        <v>0</v>
      </c>
      <c r="N52" s="28">
        <f>SUM(B52:K52)</f>
        <v>0</v>
      </c>
      <c r="O52" s="28">
        <f t="shared" si="8"/>
        <v>18</v>
      </c>
      <c r="P52" s="27">
        <f>SUM(N52:O52)</f>
        <v>18</v>
      </c>
      <c r="Q52" s="23"/>
      <c r="R52" s="23"/>
      <c r="S52" s="23"/>
    </row>
    <row r="53" spans="1:19" s="3" customFormat="1" ht="15.5" thickTop="1" thickBot="1">
      <c r="A53" s="13">
        <v>46202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40">
        <v>0</v>
      </c>
      <c r="O53" s="40">
        <v>0</v>
      </c>
      <c r="P53" s="39">
        <v>0</v>
      </c>
      <c r="Q53" s="23"/>
      <c r="R53" s="23"/>
      <c r="S53" s="23"/>
    </row>
    <row r="54" spans="1:19" s="3" customFormat="1" ht="15" thickTop="1">
      <c r="A54" s="13">
        <v>46203</v>
      </c>
      <c r="B54" s="27">
        <v>10</v>
      </c>
      <c r="C54" s="27">
        <v>0</v>
      </c>
      <c r="D54" s="27">
        <v>4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12</v>
      </c>
      <c r="M54" s="27">
        <v>1</v>
      </c>
      <c r="N54" s="28">
        <v>0</v>
      </c>
      <c r="O54" s="28">
        <v>0</v>
      </c>
      <c r="P54" s="27">
        <v>0</v>
      </c>
      <c r="Q54" s="23" t="s">
        <v>29</v>
      </c>
      <c r="R54" s="23"/>
      <c r="S54" s="23"/>
    </row>
    <row r="55" spans="1:19" s="3" customFormat="1" ht="15" thickBot="1">
      <c r="A55" s="33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38"/>
      <c r="O55" s="38"/>
      <c r="P55" s="29"/>
      <c r="Q55" s="34"/>
      <c r="R55" s="34"/>
      <c r="S55" s="35"/>
    </row>
    <row r="56" spans="1:19" s="3" customFormat="1" ht="15.5" thickTop="1" thickBot="1">
      <c r="A56" s="14" t="s">
        <v>19</v>
      </c>
      <c r="B56" s="15">
        <f t="shared" ref="B56:P56" si="10">SUM(B25:B54)</f>
        <v>141</v>
      </c>
      <c r="C56" s="15">
        <f t="shared" si="10"/>
        <v>0</v>
      </c>
      <c r="D56" s="15">
        <f t="shared" si="10"/>
        <v>149</v>
      </c>
      <c r="E56" s="15">
        <f t="shared" si="10"/>
        <v>0</v>
      </c>
      <c r="F56" s="15">
        <f t="shared" si="10"/>
        <v>11</v>
      </c>
      <c r="G56" s="15">
        <f t="shared" si="10"/>
        <v>0</v>
      </c>
      <c r="H56" s="15">
        <f t="shared" si="10"/>
        <v>18</v>
      </c>
      <c r="I56" s="15">
        <f t="shared" si="10"/>
        <v>0</v>
      </c>
      <c r="J56" s="15">
        <f t="shared" si="10"/>
        <v>10</v>
      </c>
      <c r="K56" s="15">
        <f t="shared" si="10"/>
        <v>0</v>
      </c>
      <c r="L56" s="15">
        <f t="shared" si="10"/>
        <v>456</v>
      </c>
      <c r="M56" s="15">
        <f t="shared" si="10"/>
        <v>2</v>
      </c>
      <c r="N56" s="15">
        <f t="shared" si="10"/>
        <v>309</v>
      </c>
      <c r="O56" s="15">
        <f t="shared" si="10"/>
        <v>445</v>
      </c>
      <c r="P56" s="15">
        <f t="shared" si="10"/>
        <v>754</v>
      </c>
      <c r="Q56" s="15"/>
      <c r="R56" s="15">
        <v>533</v>
      </c>
      <c r="S56" s="15"/>
    </row>
    <row r="57" spans="1:19" ht="15" thickTop="1">
      <c r="D57" s="29"/>
    </row>
    <row r="58" spans="1:19">
      <c r="Q58" s="31">
        <f>SUM(P56,R56)</f>
        <v>1287</v>
      </c>
    </row>
    <row r="74" spans="8:18">
      <c r="N74" s="1"/>
      <c r="O74" s="1"/>
      <c r="P74" s="1"/>
      <c r="Q74" s="1"/>
      <c r="R74" s="1"/>
    </row>
    <row r="75" spans="8:18">
      <c r="N75" s="1"/>
      <c r="O75" s="1"/>
      <c r="P75" s="1"/>
      <c r="Q75" s="1"/>
      <c r="R75" s="1"/>
    </row>
    <row r="76" spans="8:18">
      <c r="N76" s="1"/>
      <c r="O76" s="1"/>
      <c r="P76" s="1"/>
      <c r="Q76" s="1"/>
      <c r="R76" s="1"/>
    </row>
    <row r="77" spans="8:18">
      <c r="H77" s="30"/>
      <c r="N77" s="1"/>
      <c r="O77" s="1"/>
      <c r="P77" s="1"/>
      <c r="Q77" s="1"/>
      <c r="R77" s="1"/>
    </row>
    <row r="78" spans="8:18">
      <c r="H78" s="30"/>
      <c r="N78" s="1"/>
      <c r="O78" s="37"/>
      <c r="P78" s="37"/>
      <c r="Q78" s="37"/>
      <c r="R78" s="1"/>
    </row>
    <row r="79" spans="8:18">
      <c r="H79" s="30"/>
      <c r="N79" s="1"/>
      <c r="O79" s="37"/>
      <c r="P79" s="37"/>
      <c r="Q79" s="37"/>
      <c r="R79" s="1"/>
    </row>
    <row r="80" spans="8:18">
      <c r="H80" s="30"/>
      <c r="N80" s="1"/>
      <c r="O80" s="37"/>
      <c r="P80" s="37"/>
      <c r="Q80" s="37"/>
      <c r="R80" s="1"/>
    </row>
    <row r="81" spans="9:18">
      <c r="N81" s="1"/>
      <c r="O81" s="37"/>
      <c r="P81" s="37"/>
      <c r="Q81" s="37"/>
      <c r="R81" s="1"/>
    </row>
    <row r="82" spans="9:18">
      <c r="I82" s="31"/>
      <c r="N82" s="1"/>
      <c r="O82" s="36"/>
      <c r="P82" s="36"/>
      <c r="Q82" s="36"/>
      <c r="R82" s="1"/>
    </row>
    <row r="83" spans="9:18">
      <c r="N83" s="1"/>
      <c r="O83" s="1"/>
      <c r="P83" s="1"/>
      <c r="Q83" s="1"/>
      <c r="R83" s="1"/>
    </row>
    <row r="84" spans="9:18">
      <c r="N84" s="1"/>
      <c r="O84" s="1"/>
      <c r="P84" s="1"/>
      <c r="Q84" s="1"/>
      <c r="R84" s="1"/>
    </row>
    <row r="85" spans="9:18">
      <c r="N85" s="1"/>
      <c r="O85" s="1"/>
      <c r="P85" s="1"/>
      <c r="Q85" s="1"/>
      <c r="R85" s="1"/>
    </row>
    <row r="87" spans="9:18">
      <c r="I87" s="32"/>
      <c r="J87" s="32"/>
    </row>
    <row r="88" spans="9:18">
      <c r="I88" s="26"/>
      <c r="J88" s="26"/>
    </row>
    <row r="89" spans="9:18">
      <c r="I89" s="26"/>
      <c r="J89" s="26"/>
    </row>
    <row r="90" spans="9:18">
      <c r="I90" s="26"/>
      <c r="J90" s="26"/>
    </row>
  </sheetData>
  <mergeCells count="19">
    <mergeCell ref="N1:P1"/>
    <mergeCell ref="Q2:Q5"/>
    <mergeCell ref="R2:R5"/>
    <mergeCell ref="S2:S5"/>
    <mergeCell ref="Q1:S1"/>
    <mergeCell ref="P2:P5"/>
    <mergeCell ref="L5:M5"/>
    <mergeCell ref="N2:N5"/>
    <mergeCell ref="O2:O5"/>
    <mergeCell ref="J2:K2"/>
    <mergeCell ref="L2:M3"/>
    <mergeCell ref="J3:K3"/>
    <mergeCell ref="A2:A5"/>
    <mergeCell ref="B2:C3"/>
    <mergeCell ref="D2:E3"/>
    <mergeCell ref="F2:G3"/>
    <mergeCell ref="H2:I3"/>
    <mergeCell ref="B5:C5"/>
    <mergeCell ref="D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AFLUENCIA DE VIST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Juárez</dc:creator>
  <cp:lastModifiedBy>Ana Paula Mendez</cp:lastModifiedBy>
  <dcterms:created xsi:type="dcterms:W3CDTF">2025-01-22T16:09:25Z</dcterms:created>
  <dcterms:modified xsi:type="dcterms:W3CDTF">2026-07-03T22:11:11Z</dcterms:modified>
</cp:coreProperties>
</file>