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EJERCICIOS 1998-2014 (2017)\EJERCICIO 2026\TRANSPARENCIA PAGINA ESTATAL 2026\A.84 F.XXXVII  B\ESTADOS FINANCIEROS\JUNIO 2026\CONTABLE\"/>
    </mc:Choice>
  </mc:AlternateContent>
  <bookViews>
    <workbookView xWindow="0" yWindow="0" windowWidth="15360" windowHeight="7800"/>
  </bookViews>
  <sheets>
    <sheet name="1.Balance Fin " sheetId="1" r:id="rId1"/>
  </sheets>
  <externalReferences>
    <externalReference r:id="rId2"/>
    <externalReference r:id="rId3"/>
  </externalReferences>
  <definedNames>
    <definedName name="_2">#REF!</definedName>
    <definedName name="a">#REF!</definedName>
    <definedName name="ACV">#REF!</definedName>
    <definedName name="_xlnm.Print_Area" localSheetId="0">'1.Balance Fin '!$A$1:$L$82</definedName>
    <definedName name="asaaaasasa">#REF!</definedName>
    <definedName name="BalanFin">#REF!</definedName>
    <definedName name="BalanFin2">#REF!</definedName>
    <definedName name="Balanfin3">#REF!</definedName>
    <definedName name="Conta_Reporte">#REF!</definedName>
    <definedName name="CV">#REF!</definedName>
    <definedName name="d">#REF!</definedName>
    <definedName name="dd">#REF!</definedName>
    <definedName name="dddd">#REF!</definedName>
    <definedName name="DSSDSADSADSAD">#REF!</definedName>
    <definedName name="E">#REF!</definedName>
    <definedName name="FFDHGFJFBGFJHGJ">#REF!</definedName>
    <definedName name="FFFDGFDGFDGFDGFDGFDGFDFDGFDG">#REF!</definedName>
    <definedName name="GFDGFDGFDGFDGFDG">#REF!</definedName>
    <definedName name="H">#REF!</definedName>
    <definedName name="k">#REF!</definedName>
    <definedName name="KOOO">#REF!</definedName>
    <definedName name="lg">#REF!</definedName>
    <definedName name="LL">#REF!</definedName>
    <definedName name="Q">#REF!</definedName>
    <definedName name="S">#REF!</definedName>
    <definedName name="SAFXSCSFXFXZVCXVXV">#REF!</definedName>
    <definedName name="SANTANDER">#REF!</definedName>
    <definedName name="SEPTIEMBRE">#REF!</definedName>
    <definedName name="W">#REF!</definedName>
    <definedName name="XC">#REF!</definedName>
    <definedName name="XXX">#REF!</definedName>
    <definedName name="XZZXZ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72" i="1" l="1"/>
  <c r="L64" i="1"/>
  <c r="K64" i="1"/>
  <c r="F64" i="1"/>
  <c r="F66" i="1" s="1"/>
  <c r="E64" i="1"/>
  <c r="F63" i="1"/>
  <c r="E63" i="1"/>
  <c r="K60" i="1"/>
  <c r="E60" i="1"/>
  <c r="K59" i="1"/>
  <c r="F59" i="1"/>
  <c r="E59" i="1"/>
  <c r="F58" i="1"/>
  <c r="E58" i="1"/>
  <c r="E57" i="1" s="1"/>
  <c r="F57" i="1"/>
  <c r="F54" i="1"/>
  <c r="E54" i="1"/>
  <c r="L53" i="1"/>
  <c r="L66" i="1" s="1"/>
  <c r="L51" i="1"/>
  <c r="K51" i="1"/>
  <c r="K50" i="1"/>
  <c r="K53" i="1" s="1"/>
  <c r="K66" i="1" s="1"/>
  <c r="E47" i="1"/>
  <c r="E46" i="1" s="1"/>
  <c r="F43" i="1"/>
  <c r="E43" i="1"/>
  <c r="F42" i="1"/>
  <c r="E42" i="1"/>
  <c r="F41" i="1"/>
  <c r="E41" i="1"/>
  <c r="L40" i="1"/>
  <c r="K40" i="1"/>
  <c r="F40" i="1"/>
  <c r="E40" i="1"/>
  <c r="L39" i="1"/>
  <c r="K39" i="1"/>
  <c r="F39" i="1"/>
  <c r="E39" i="1"/>
  <c r="E38" i="1" s="1"/>
  <c r="L38" i="1"/>
  <c r="K38" i="1"/>
  <c r="F38" i="1"/>
  <c r="L37" i="1"/>
  <c r="K37" i="1"/>
  <c r="L36" i="1"/>
  <c r="K36" i="1"/>
  <c r="K42" i="1" s="1"/>
  <c r="L35" i="1"/>
  <c r="L42" i="1" s="1"/>
  <c r="K35" i="1"/>
  <c r="F33" i="1"/>
  <c r="E31" i="1"/>
  <c r="E30" i="1"/>
  <c r="L29" i="1"/>
  <c r="K27" i="1"/>
  <c r="E27" i="1"/>
  <c r="K26" i="1"/>
  <c r="E26" i="1"/>
  <c r="K25" i="1"/>
  <c r="K24" i="1"/>
  <c r="E24" i="1"/>
  <c r="K23" i="1"/>
  <c r="E23" i="1"/>
  <c r="K22" i="1"/>
  <c r="E22" i="1"/>
  <c r="K21" i="1"/>
  <c r="E18" i="1"/>
  <c r="E17" i="1" s="1"/>
  <c r="E33" i="1" s="1"/>
  <c r="K16" i="1"/>
  <c r="L15" i="1"/>
  <c r="K15" i="1"/>
  <c r="L13" i="1"/>
  <c r="K13" i="1"/>
  <c r="L12" i="1"/>
  <c r="K12" i="1"/>
  <c r="K9" i="1" s="1"/>
  <c r="K29" i="1" s="1"/>
  <c r="E9" i="1"/>
  <c r="F68" i="1" l="1"/>
  <c r="K45" i="1"/>
  <c r="K68" i="1" s="1"/>
  <c r="L45" i="1"/>
  <c r="L68" i="1" s="1"/>
  <c r="E66" i="1"/>
  <c r="E68" i="1" s="1"/>
  <c r="M68" i="1" l="1"/>
</calcChain>
</file>

<file path=xl/sharedStrings.xml><?xml version="1.0" encoding="utf-8"?>
<sst xmlns="http://schemas.openxmlformats.org/spreadsheetml/2006/main" count="212" uniqueCount="195">
  <si>
    <t>INSTITUTO ESTATAL DE EDUCACION PARA ADULTOS</t>
  </si>
  <si>
    <t>ESTADO DE SITUACIÓN FINANCIERA</t>
  </si>
  <si>
    <t xml:space="preserve"> </t>
  </si>
  <si>
    <t>AL MES DE JUNIO 2026</t>
  </si>
  <si>
    <t>(cifras en pesos)</t>
  </si>
  <si>
    <t xml:space="preserve">    </t>
  </si>
  <si>
    <t>ACTIVO</t>
  </si>
  <si>
    <t>JUNIO 2026</t>
  </si>
  <si>
    <t>JUNIO 2025</t>
  </si>
  <si>
    <t>PASIVO</t>
  </si>
  <si>
    <t xml:space="preserve"> ACTIVO CIRCULANTE</t>
  </si>
  <si>
    <t>PASIVO CIRCULANTE</t>
  </si>
  <si>
    <t>1.1.1</t>
  </si>
  <si>
    <t>Efectivo y Equivalentes de Efectivo</t>
  </si>
  <si>
    <t>2.1.1</t>
  </si>
  <si>
    <t>Cuentas por pagar a Corto Plazo</t>
  </si>
  <si>
    <t xml:space="preserve">  </t>
  </si>
  <si>
    <t xml:space="preserve">   </t>
  </si>
  <si>
    <t>1.1.1.1</t>
  </si>
  <si>
    <t>Efectivo</t>
  </si>
  <si>
    <t>2.1.1.1</t>
  </si>
  <si>
    <t>Servicios Personales por Pagar a Corto Plazo</t>
  </si>
  <si>
    <t>1.1.1.2</t>
  </si>
  <si>
    <t>Bancos/Tesoreria</t>
  </si>
  <si>
    <t>2.1.1.2</t>
  </si>
  <si>
    <t>Proveedores por Pagar a Corto Plazo</t>
  </si>
  <si>
    <t>1.1.1.3</t>
  </si>
  <si>
    <t>Bancos/Dependencias y  Otros</t>
  </si>
  <si>
    <t>2.1.1.3</t>
  </si>
  <si>
    <t>Contratistas por Obras Públicas por pagar a Corto Plazo</t>
  </si>
  <si>
    <t>1.1.1.4</t>
  </si>
  <si>
    <t>Inversiones Temporales (Hasta 3 meses)</t>
  </si>
  <si>
    <t>2.1.1.4</t>
  </si>
  <si>
    <t>Participaciones y Aportaciones</t>
  </si>
  <si>
    <t>1.1.1.5</t>
  </si>
  <si>
    <t>Fondos con Afectación Específica</t>
  </si>
  <si>
    <t>2.1.1.5</t>
  </si>
  <si>
    <t>Transferencias Otorgadas por pagar CP</t>
  </si>
  <si>
    <t>1.1.1.6</t>
  </si>
  <si>
    <t>Depósitos de Fondos de Terceros en Garantía  y/o Administración</t>
  </si>
  <si>
    <t>2.1.1.6</t>
  </si>
  <si>
    <t>Intereses, comisiones y otros gts deuda publica</t>
  </si>
  <si>
    <t>2.1.1.7</t>
  </si>
  <si>
    <t>Retenciones y Contribuciones por Pagar a Corto Plazo</t>
  </si>
  <si>
    <t>1.1.2</t>
  </si>
  <si>
    <t xml:space="preserve">Derechos a Recibir Efectivo o Equivalentes </t>
  </si>
  <si>
    <t>2.1.1.8</t>
  </si>
  <si>
    <t>Devoluciones de Ley de Ingresos</t>
  </si>
  <si>
    <t>1.1.2.1</t>
  </si>
  <si>
    <t>Inversiones Financieras a Corto Plazo</t>
  </si>
  <si>
    <t>2.1.1.9</t>
  </si>
  <si>
    <t>Otras Cuentas por Pagar a Corto Plazo</t>
  </si>
  <si>
    <t>1.1.2.2</t>
  </si>
  <si>
    <t>Cuentas por Cobrar a Corto Plazo</t>
  </si>
  <si>
    <t>1.1.2.3</t>
  </si>
  <si>
    <t>Deudores Diversos por Cobrar a Corto Plazo</t>
  </si>
  <si>
    <t>1.1.2.4</t>
  </si>
  <si>
    <t>Ingresos por recuperar</t>
  </si>
  <si>
    <t>2.1.2</t>
  </si>
  <si>
    <t>Documentos por pagar a Corto Plazo</t>
  </si>
  <si>
    <t>1.1.2.5</t>
  </si>
  <si>
    <t>Deudores por anticipos de Tesoreria a CP</t>
  </si>
  <si>
    <t>2.1.3</t>
  </si>
  <si>
    <t>Proción a Corto Plazo de la Deuda Publica a LP</t>
  </si>
  <si>
    <t>1.1.2.6</t>
  </si>
  <si>
    <t>Prestamos Otorgados</t>
  </si>
  <si>
    <t>2.1.4</t>
  </si>
  <si>
    <t>Titulos y valores a Corto Plazo</t>
  </si>
  <si>
    <t>1.1.2.9</t>
  </si>
  <si>
    <t>Otros Derechos a Recibir Efectivo o Equivalentes a Corto Plazo</t>
  </si>
  <si>
    <t>2.1.5</t>
  </si>
  <si>
    <t>Pasivos Diferidos a Corto Plazo</t>
  </si>
  <si>
    <t>2.1.6</t>
  </si>
  <si>
    <t>Fondos y Bienes de Terceros en garantía</t>
  </si>
  <si>
    <t>1.1.3</t>
  </si>
  <si>
    <t>Derechos a Recibir Bienes o Servicios</t>
  </si>
  <si>
    <t>2.1.7</t>
  </si>
  <si>
    <t>Provisiones a Corto Plazo</t>
  </si>
  <si>
    <t>1.1.4</t>
  </si>
  <si>
    <t>Inventarios</t>
  </si>
  <si>
    <t>2.1.9</t>
  </si>
  <si>
    <t>Otros Pasivos a Corto Plazo</t>
  </si>
  <si>
    <t>1.1.5</t>
  </si>
  <si>
    <t>Almacenes</t>
  </si>
  <si>
    <t>1.1.5.1</t>
  </si>
  <si>
    <t>Almacén de Materiales y Suministros de Consumo</t>
  </si>
  <si>
    <t>Total PASIVO CIRCULANTE</t>
  </si>
  <si>
    <t>1.1.6</t>
  </si>
  <si>
    <t>Estimación por pérdida o deterioro de Activos Circulantes</t>
  </si>
  <si>
    <t>1.1.9</t>
  </si>
  <si>
    <t>Otros Activos Circulantes</t>
  </si>
  <si>
    <t>Total ACTIVO CIRCULANTE</t>
  </si>
  <si>
    <t>PASIVO NO CIRCULANTE</t>
  </si>
  <si>
    <t>ACTIVO NO CIRCULANTE</t>
  </si>
  <si>
    <t>2.2.1</t>
  </si>
  <si>
    <t>Cuentas por pagar a Largo Plazo</t>
  </si>
  <si>
    <t>1.2.1</t>
  </si>
  <si>
    <t>Inversiones Financieras a Largo Plazo</t>
  </si>
  <si>
    <t>2.2.2</t>
  </si>
  <si>
    <t>Documentos por pagar a Largo Plazo</t>
  </si>
  <si>
    <t>2.2.3</t>
  </si>
  <si>
    <t>Dueda Pública a Largo Plazo</t>
  </si>
  <si>
    <t>1.2.2.</t>
  </si>
  <si>
    <t>Derecho a Recibir Efectivo o Equivalentes a Largo Plazo</t>
  </si>
  <si>
    <t>2.2.4</t>
  </si>
  <si>
    <t>Pasivos Diferidos a Largo Plazo</t>
  </si>
  <si>
    <t>1.2.2.1</t>
  </si>
  <si>
    <t>Documentos por cobrar</t>
  </si>
  <si>
    <t>2.2.5</t>
  </si>
  <si>
    <t>Fondos y Bienes de Terceros en Garantía y/o en Administración a Largo Plazo</t>
  </si>
  <si>
    <t>1.2.2.2</t>
  </si>
  <si>
    <t>Deudores Diversos a Largo Plazo</t>
  </si>
  <si>
    <t>2.2.6</t>
  </si>
  <si>
    <t>Provisiones a Largo Plazo</t>
  </si>
  <si>
    <t>1.2.2.3</t>
  </si>
  <si>
    <t>1.2.2.4</t>
  </si>
  <si>
    <t>Prestamos otorgados</t>
  </si>
  <si>
    <t>Total PASIVO NO CIRCULANTE</t>
  </si>
  <si>
    <t>1.2.2.9</t>
  </si>
  <si>
    <t>Otros Derechos a recibir efectivo o equivalentes a largo plazo</t>
  </si>
  <si>
    <t>1.2.3</t>
  </si>
  <si>
    <t>Bienes Inmuebles, Infraestructura y Construcciones en Proceso</t>
  </si>
  <si>
    <t>Total PASIVO</t>
  </si>
  <si>
    <t>1.2.4</t>
  </si>
  <si>
    <t>Bienes Muebles</t>
  </si>
  <si>
    <t>1.2.4.1</t>
  </si>
  <si>
    <t>Mobiliario y Equipo de Administración</t>
  </si>
  <si>
    <t>HACIENDA PUBLICA/PATRIMONIO</t>
  </si>
  <si>
    <t>1.2.4.2</t>
  </si>
  <si>
    <t>Mobiliario y Equipo Educacional y Recreativo</t>
  </si>
  <si>
    <t>HACIENDA PUBLICA/PATRIMONIO CONTRIBUIDO</t>
  </si>
  <si>
    <t>1.2.4.3</t>
  </si>
  <si>
    <t>Equipo e Instrumental Médico y de Laboratorio</t>
  </si>
  <si>
    <t>3.1.1</t>
  </si>
  <si>
    <t>Aportaciones</t>
  </si>
  <si>
    <t>1.2.4.4</t>
  </si>
  <si>
    <t>Equipo de Transporte</t>
  </si>
  <si>
    <t>3.1.2</t>
  </si>
  <si>
    <t>Donaciones de capital</t>
  </si>
  <si>
    <t>1.2.4.5</t>
  </si>
  <si>
    <t>Equipo de Defensa y seguridad</t>
  </si>
  <si>
    <t>3.1.3</t>
  </si>
  <si>
    <t>Actualizaciones del Patrimonio</t>
  </si>
  <si>
    <t>1.2.4.6</t>
  </si>
  <si>
    <t>Maquinaria, Otros Equipos y Herramientas</t>
  </si>
  <si>
    <t>1.2.4.7</t>
  </si>
  <si>
    <t>Colecciones, Obra de Arte y Objetos Valiosos</t>
  </si>
  <si>
    <t>Total PATRIMONIO CONTRIBUIDO</t>
  </si>
  <si>
    <t>1.2.4.8</t>
  </si>
  <si>
    <t>Activos Biologicos</t>
  </si>
  <si>
    <t>3.2.1</t>
  </si>
  <si>
    <t>1.2.5</t>
  </si>
  <si>
    <t>Activos Intangibles</t>
  </si>
  <si>
    <t>1.2.5.1</t>
  </si>
  <si>
    <t>Software</t>
  </si>
  <si>
    <t>HACIENDA PUBLICA/PATRIMONIO GENERADO</t>
  </si>
  <si>
    <t>1.2.5.2</t>
  </si>
  <si>
    <t>Patentes y Marcas</t>
  </si>
  <si>
    <t>Resultado del Ejer.: Ahorro/Desahorro</t>
  </si>
  <si>
    <t>1.2.6</t>
  </si>
  <si>
    <t>Depreciación , Deterioro y Amortización Acumulada de Bienes e Intangibles</t>
  </si>
  <si>
    <t>1.2.6.3</t>
  </si>
  <si>
    <t>Depreciación Acumulada de Bienes</t>
  </si>
  <si>
    <t>3.2.3</t>
  </si>
  <si>
    <t>Resultado de Ejercicios Anteriores</t>
  </si>
  <si>
    <t>1.2.7</t>
  </si>
  <si>
    <t>Activos Diferidos</t>
  </si>
  <si>
    <t>3.2.4</t>
  </si>
  <si>
    <t>Reservas</t>
  </si>
  <si>
    <t>1.2.8</t>
  </si>
  <si>
    <t>Estimación por Pérdida o Deterioro de Activos no Circulantes</t>
  </si>
  <si>
    <t>3.2.4.3</t>
  </si>
  <si>
    <t>Reservas por Contingencias</t>
  </si>
  <si>
    <t>1.2.9</t>
  </si>
  <si>
    <t>Otros Activos no Circulantes</t>
  </si>
  <si>
    <t>Total PATRIMONIO GENERADO</t>
  </si>
  <si>
    <t>|</t>
  </si>
  <si>
    <t>Total  ACTIVO NO CIRCULANTE</t>
  </si>
  <si>
    <t>Suma PATRIMONIO TOTAL</t>
  </si>
  <si>
    <t>Total ACTIVO</t>
  </si>
  <si>
    <t>TOTAL PASIVO Y PATRIMONIO</t>
  </si>
  <si>
    <t>CUENTA DE ORDEN DEUDORA</t>
  </si>
  <si>
    <t>CUENTA DE ORDEN ACREEDORA</t>
  </si>
  <si>
    <t>7.6.3</t>
  </si>
  <si>
    <t>Bienes Bajo Contrato en Comodato</t>
  </si>
  <si>
    <t>7.6.4</t>
  </si>
  <si>
    <t>Contrato de Comodato por Bienes</t>
  </si>
  <si>
    <t>* Las notas a los estados financieros que se anexan son parte integrante del presente estado.</t>
  </si>
  <si>
    <t>.</t>
  </si>
  <si>
    <t>PROF. Jose Luis Castro Castillo</t>
  </si>
  <si>
    <t>LIC. Omar Gaudencio Milan Sanchez</t>
  </si>
  <si>
    <t>L.A. Lourdes Elidiana Ramos Rodriguez</t>
  </si>
  <si>
    <t>Director General</t>
  </si>
  <si>
    <t>Departamento de Admón y Finanzas</t>
  </si>
  <si>
    <t>Oficina de Recursos Financieros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</si>
</sst>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43" formatCode="_-* #,##0.00_-;\-* #,##0.00_-;_-* &quot;-&quot;??_-;_-@_-"/>
    <numFmt numFmtId="164" formatCode="#,##0.000000000000000"/>
    <numFmt numFmtId="165" formatCode="_(* #,##0.00_);_(* \(#,##0.00\);_(* &quot;-&quot;?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3"/>
      <color theme="1"/>
      <name val="Calibri"/>
      <family val="2"/>
      <scheme val="minor"/>
    </font>
    <font>
      <i/>
      <u/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6">
    <xf numFmtId="0" fontId="0" fillId="0" borderId="0" xfId="0"/>
    <xf numFmtId="0" fontId="2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3" fillId="0" borderId="0" xfId="0" applyFont="1" applyAlignment="1">
      <alignment horizontal="right"/>
    </xf>
    <xf numFmtId="0" fontId="4" fillId="0" borderId="0" xfId="0" applyFont="1"/>
    <xf numFmtId="49" fontId="2" fillId="0" borderId="0" xfId="0" applyNumberFormat="1" applyFont="1" applyAlignment="1">
      <alignment horizontal="center"/>
    </xf>
    <xf numFmtId="17" fontId="0" fillId="0" borderId="0" xfId="0" applyNumberFormat="1"/>
    <xf numFmtId="43" fontId="5" fillId="0" borderId="0" xfId="1" applyFont="1"/>
    <xf numFmtId="43" fontId="1" fillId="0" borderId="0" xfId="1" applyFont="1"/>
    <xf numFmtId="4" fontId="0" fillId="0" borderId="0" xfId="0" applyNumberFormat="1"/>
    <xf numFmtId="0" fontId="6" fillId="0" borderId="0" xfId="0" applyFont="1"/>
    <xf numFmtId="43" fontId="0" fillId="0" borderId="0" xfId="1" applyFont="1"/>
    <xf numFmtId="43" fontId="7" fillId="0" borderId="0" xfId="1" applyFont="1" applyFill="1"/>
    <xf numFmtId="0" fontId="3" fillId="0" borderId="0" xfId="0" applyFont="1"/>
    <xf numFmtId="0" fontId="7" fillId="0" borderId="0" xfId="0" applyFont="1" applyAlignment="1">
      <alignment horizontal="right"/>
    </xf>
    <xf numFmtId="4" fontId="7" fillId="0" borderId="0" xfId="0" applyNumberFormat="1" applyFont="1" applyAlignment="1">
      <alignment horizontal="right"/>
    </xf>
    <xf numFmtId="43" fontId="0" fillId="0" borderId="0" xfId="0" applyNumberFormat="1"/>
    <xf numFmtId="0" fontId="2" fillId="0" borderId="0" xfId="0" applyFont="1"/>
    <xf numFmtId="41" fontId="0" fillId="0" borderId="0" xfId="2" applyFont="1"/>
    <xf numFmtId="0" fontId="2" fillId="0" borderId="0" xfId="0" applyFont="1" applyAlignment="1">
      <alignment horizontal="right"/>
    </xf>
    <xf numFmtId="0" fontId="8" fillId="0" borderId="0" xfId="0" applyFont="1"/>
    <xf numFmtId="4" fontId="8" fillId="0" borderId="1" xfId="0" applyNumberFormat="1" applyFont="1" applyBorder="1"/>
    <xf numFmtId="43" fontId="9" fillId="0" borderId="0" xfId="1" applyFont="1"/>
    <xf numFmtId="4" fontId="8" fillId="0" borderId="0" xfId="0" applyNumberFormat="1" applyFont="1"/>
    <xf numFmtId="4" fontId="3" fillId="0" borderId="0" xfId="0" quotePrefix="1" applyNumberFormat="1" applyFont="1" applyAlignment="1">
      <alignment horizontal="right"/>
    </xf>
    <xf numFmtId="4" fontId="3" fillId="0" borderId="0" xfId="0" applyNumberFormat="1" applyFont="1" applyAlignment="1">
      <alignment horizontal="right"/>
    </xf>
    <xf numFmtId="4" fontId="8" fillId="0" borderId="2" xfId="0" applyNumberFormat="1" applyFont="1" applyBorder="1"/>
    <xf numFmtId="164" fontId="0" fillId="0" borderId="0" xfId="0" applyNumberFormat="1"/>
    <xf numFmtId="165" fontId="1" fillId="0" borderId="0" xfId="3" applyNumberFormat="1" applyFont="1" applyFill="1" applyBorder="1"/>
    <xf numFmtId="4" fontId="2" fillId="0" borderId="0" xfId="0" applyNumberFormat="1" applyFont="1"/>
    <xf numFmtId="0" fontId="0" fillId="0" borderId="0" xfId="0" applyFill="1"/>
    <xf numFmtId="165" fontId="0" fillId="0" borderId="0" xfId="0" applyNumberFormat="1"/>
    <xf numFmtId="0" fontId="3" fillId="0" borderId="0" xfId="0" quotePrefix="1" applyFont="1" applyAlignment="1">
      <alignment horizontal="right"/>
    </xf>
    <xf numFmtId="0" fontId="9" fillId="0" borderId="0" xfId="0" applyFont="1"/>
    <xf numFmtId="0" fontId="3" fillId="0" borderId="0" xfId="0" applyFont="1" applyAlignment="1">
      <alignment horizontal="left"/>
    </xf>
    <xf numFmtId="4" fontId="10" fillId="0" borderId="0" xfId="0" applyNumberFormat="1" applyFont="1"/>
  </cellXfs>
  <cellStyles count="4">
    <cellStyle name="Millares" xfId="1" builtinId="3"/>
    <cellStyle name="Millares [0]" xfId="2" builtinId="6"/>
    <cellStyle name="Millares 3" xf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228600</xdr:colOff>
      <xdr:row>0</xdr:row>
      <xdr:rowOff>19050</xdr:rowOff>
    </xdr:from>
    <xdr:to>
      <xdr:col>11</xdr:col>
      <xdr:colOff>912847</xdr:colOff>
      <xdr:row>0</xdr:row>
      <xdr:rowOff>22479</xdr:rowOff>
    </xdr:to>
    <xdr:pic>
      <xdr:nvPicPr>
        <xdr:cNvPr id="2" name="Imagen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572625" y="19050"/>
          <a:ext cx="684247" cy="3429"/>
        </a:xfrm>
        <a:prstGeom prst="rect">
          <a:avLst/>
        </a:prstGeom>
        <a:solidFill>
          <a:srgbClr val="C0C0C0"/>
        </a:solidFill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AIEEA%202014/SIGEG/EDOS%20FIN%20SIGEG%20%20ENE%202013/1%20Reportes%20Financieros%20IEEA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EJERCICIOS%201998-2014%20(2017)/EJERCICIO%202026/TRANSPARENCIA%20PAGINA%20ESTATAL%202026/BALANCES%202026/06%20JUNIO%202026%20SIGEG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 Saldos"/>
      <sheetName val="Balance Fin."/>
      <sheetName val="Balance Fin1000"/>
      <sheetName val="1 Reportes Financieros IEEA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Balance Fin "/>
      <sheetName val="1.1 Balance Fin "/>
      <sheetName val="2.Estado de Actividades TODO "/>
      <sheetName val="2.1 Estado de Actividades TODO"/>
      <sheetName val="2.Estado de Actividades R-33"/>
      <sheetName val="2.2 Estado de Actividades R-33"/>
      <sheetName val="2.Estado de Actividades R-11"/>
      <sheetName val="2.3 Estado de Actividades R-11"/>
      <sheetName val="2.Estado de Actividades AEs25"/>
      <sheetName val="2.4 Estado de Actividades AEs25"/>
      <sheetName val="3.Edo de Variaciones"/>
      <sheetName val="4. Origen y Aplicación"/>
      <sheetName val="5.Flujos de efectivo "/>
      <sheetName val="5.1 Flujos de efectivo"/>
      <sheetName val="5.Analitico Activo"/>
      <sheetName val="5.1 Analitico Activo"/>
      <sheetName val="2.Estado de Actividades AEs 19"/>
      <sheetName val="6. Analitico Deuda"/>
      <sheetName val="9.Cuenta economica "/>
      <sheetName val="Endeudamiento Neto"/>
      <sheetName val="Inf. Pasivos Contingentes"/>
      <sheetName val="Intereses de la Deuda"/>
      <sheetName val="Postura Fiscal"/>
      <sheetName val="Rel Cuentas Bancarias"/>
      <sheetName val="Esquemas Bursátiles"/>
      <sheetName val="Sit Fin LDF"/>
      <sheetName val="Deuda Pub LDF"/>
      <sheetName val="Oblig Fin LDF"/>
      <sheetName val="Est. Actuariales LDF"/>
      <sheetName val="GUIA CUMPLIMIENTO"/>
      <sheetName val="JUNIO"/>
      <sheetName val="ANA BANCOS "/>
      <sheetName val="0162"/>
      <sheetName val="6921"/>
      <sheetName val="6599"/>
      <sheetName val="1117"/>
      <sheetName val="5187"/>
      <sheetName val="5282"/>
      <sheetName val="6391"/>
      <sheetName val="2179"/>
      <sheetName val="7089"/>
      <sheetName val="1929"/>
      <sheetName val="0856"/>
      <sheetName val="ANA-FONDOS AFECTS ESPEC"/>
      <sheetName val="ANA-INVERSIONES"/>
      <sheetName val="1929 INV"/>
      <sheetName val="0856 INV"/>
      <sheetName val="ANA-DEUDORES"/>
      <sheetName val="INT-DEUDORES"/>
      <sheetName val="ANA-BIENES MUEBLES"/>
      <sheetName val="ANA-SP PORPAGAR"/>
      <sheetName val="ANA-PROVEEDORES"/>
      <sheetName val="INTEGRACION PROVEED"/>
      <sheetName val="ANA-RET Y CONTRIB "/>
      <sheetName val="INTEGRA RET Y CONTRIB "/>
      <sheetName val="ANA-OTRAS CTAS"/>
      <sheetName val="INTEGRAC-OTRAS CTAS"/>
      <sheetName val="ANA-BIENES COMODATO"/>
      <sheetName val="ANA-RESULTADO DE EJERC ANTS "/>
    </sheetNames>
    <sheetDataSet>
      <sheetData sheetId="0"/>
      <sheetData sheetId="1"/>
      <sheetData sheetId="2">
        <row r="75">
          <cell r="I75">
            <v>21941101.310000017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96"/>
  <sheetViews>
    <sheetView tabSelected="1" topLeftCell="L1" workbookViewId="0">
      <pane ySplit="6" topLeftCell="A7" activePane="bottomLeft" state="frozen"/>
      <selection activeCell="G77" sqref="G77"/>
      <selection pane="bottomLeft" activeCell="L56" sqref="L56"/>
    </sheetView>
  </sheetViews>
  <sheetFormatPr baseColWidth="10" defaultColWidth="11.42578125" defaultRowHeight="15" x14ac:dyDescent="0.25"/>
  <cols>
    <col min="1" max="1" width="6.7109375" style="3" bestFit="1" customWidth="1"/>
    <col min="2" max="2" width="11.42578125" style="17"/>
    <col min="4" max="4" width="11.7109375" customWidth="1"/>
    <col min="5" max="5" width="16.140625" customWidth="1"/>
    <col min="6" max="6" width="15.85546875" customWidth="1"/>
    <col min="7" max="7" width="12.42578125" style="3" customWidth="1"/>
    <col min="8" max="8" width="11.42578125" style="17"/>
    <col min="10" max="10" width="15.42578125" customWidth="1"/>
    <col min="11" max="11" width="16.140625" customWidth="1"/>
    <col min="12" max="12" width="16.7109375" customWidth="1"/>
    <col min="13" max="13" width="14" bestFit="1" customWidth="1"/>
    <col min="14" max="14" width="14.140625" bestFit="1" customWidth="1"/>
    <col min="15" max="15" width="17.42578125" customWidth="1"/>
    <col min="16" max="16" width="16.42578125" customWidth="1"/>
    <col min="17" max="17" width="15.42578125" customWidth="1"/>
    <col min="18" max="18" width="18.42578125" bestFit="1" customWidth="1"/>
    <col min="19" max="19" width="14.140625" customWidth="1"/>
  </cols>
  <sheetData>
    <row r="1" spans="1:17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7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t="s">
        <v>2</v>
      </c>
    </row>
    <row r="3" spans="1:17" x14ac:dyDescent="0.25">
      <c r="A3" s="2" t="s">
        <v>3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7" x14ac:dyDescent="0.25">
      <c r="A4" s="1" t="s">
        <v>4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N4" t="s">
        <v>5</v>
      </c>
    </row>
    <row r="6" spans="1:17" ht="17.25" x14ac:dyDescent="0.3">
      <c r="B6" s="4" t="s">
        <v>6</v>
      </c>
      <c r="E6" s="5" t="s">
        <v>7</v>
      </c>
      <c r="F6" s="5" t="s">
        <v>8</v>
      </c>
      <c r="H6" s="4" t="s">
        <v>9</v>
      </c>
      <c r="K6" s="5" t="s">
        <v>7</v>
      </c>
      <c r="L6" s="5" t="s">
        <v>8</v>
      </c>
      <c r="O6" s="6"/>
      <c r="P6" s="6"/>
    </row>
    <row r="8" spans="1:17" x14ac:dyDescent="0.25">
      <c r="B8" s="7" t="s">
        <v>10</v>
      </c>
      <c r="C8" s="8"/>
      <c r="E8" s="9"/>
      <c r="F8" s="9"/>
      <c r="H8" s="10" t="s">
        <v>11</v>
      </c>
      <c r="M8" t="s">
        <v>2</v>
      </c>
      <c r="O8" s="11"/>
      <c r="P8" s="11"/>
      <c r="Q8" s="11"/>
    </row>
    <row r="9" spans="1:17" x14ac:dyDescent="0.25">
      <c r="A9" s="3" t="s">
        <v>12</v>
      </c>
      <c r="B9" s="12" t="s">
        <v>13</v>
      </c>
      <c r="C9" s="8"/>
      <c r="E9" s="9">
        <f>SUM(E10:E15)</f>
        <v>22281992.149999999</v>
      </c>
      <c r="F9" s="9">
        <v>10466428.34</v>
      </c>
      <c r="G9" s="3" t="s">
        <v>14</v>
      </c>
      <c r="H9" s="13" t="s">
        <v>15</v>
      </c>
      <c r="K9" s="9">
        <f>SUM(K10:K18)</f>
        <v>1098285.8500000001</v>
      </c>
      <c r="L9" s="9">
        <v>1405771.73</v>
      </c>
      <c r="M9" t="s">
        <v>16</v>
      </c>
      <c r="N9" t="s">
        <v>17</v>
      </c>
      <c r="O9" s="9"/>
      <c r="Q9" s="11"/>
    </row>
    <row r="10" spans="1:17" x14ac:dyDescent="0.25">
      <c r="A10" s="14" t="s">
        <v>18</v>
      </c>
      <c r="B10" s="11" t="s">
        <v>19</v>
      </c>
      <c r="C10" s="8"/>
      <c r="E10" s="9">
        <v>94000</v>
      </c>
      <c r="F10" s="9">
        <v>94000</v>
      </c>
      <c r="G10" s="15" t="s">
        <v>20</v>
      </c>
      <c r="H10" t="s">
        <v>21</v>
      </c>
      <c r="K10" s="9">
        <v>0</v>
      </c>
      <c r="L10" s="9">
        <v>0</v>
      </c>
      <c r="N10" t="s">
        <v>16</v>
      </c>
      <c r="O10" s="11"/>
      <c r="P10" s="11"/>
      <c r="Q10" s="11"/>
    </row>
    <row r="11" spans="1:17" x14ac:dyDescent="0.25">
      <c r="A11" s="14" t="s">
        <v>22</v>
      </c>
      <c r="B11" s="11" t="s">
        <v>23</v>
      </c>
      <c r="C11" s="8"/>
      <c r="E11" s="9">
        <v>187992.15</v>
      </c>
      <c r="F11" s="9">
        <v>122428.34</v>
      </c>
      <c r="G11" s="14" t="s">
        <v>24</v>
      </c>
      <c r="H11" t="s">
        <v>25</v>
      </c>
      <c r="K11" s="9">
        <v>0</v>
      </c>
      <c r="L11" s="9">
        <v>269514</v>
      </c>
      <c r="M11" s="9" t="s">
        <v>17</v>
      </c>
      <c r="N11" s="9"/>
      <c r="O11" s="9"/>
      <c r="P11" s="11"/>
      <c r="Q11" s="9"/>
    </row>
    <row r="12" spans="1:17" x14ac:dyDescent="0.25">
      <c r="A12" s="14" t="s">
        <v>26</v>
      </c>
      <c r="B12" s="8" t="s">
        <v>27</v>
      </c>
      <c r="C12" s="8"/>
      <c r="E12" s="9">
        <v>0</v>
      </c>
      <c r="F12" s="9">
        <v>0</v>
      </c>
      <c r="G12" s="14" t="s">
        <v>28</v>
      </c>
      <c r="H12" t="s">
        <v>29</v>
      </c>
      <c r="K12" s="9">
        <f>IFERROR(VLOOKUP(G12,[1]!Tabla_Saldos[#Data],9,FALSE),0)</f>
        <v>0</v>
      </c>
      <c r="L12" s="9">
        <f>IFERROR(VLOOKUP(H12,[1]!Tabla_Saldos[#Data],9,FALSE),0)</f>
        <v>0</v>
      </c>
      <c r="M12" s="11" t="s">
        <v>17</v>
      </c>
      <c r="N12" s="11"/>
      <c r="O12" s="9"/>
      <c r="P12" s="11"/>
      <c r="Q12" s="9"/>
    </row>
    <row r="13" spans="1:17" x14ac:dyDescent="0.25">
      <c r="A13" s="14" t="s">
        <v>30</v>
      </c>
      <c r="B13" s="8" t="s">
        <v>31</v>
      </c>
      <c r="C13" s="8"/>
      <c r="E13" s="9">
        <v>22000000</v>
      </c>
      <c r="F13" s="9">
        <v>10250000</v>
      </c>
      <c r="G13" s="14" t="s">
        <v>32</v>
      </c>
      <c r="H13" t="s">
        <v>33</v>
      </c>
      <c r="K13" s="9">
        <f>IFERROR(VLOOKUP(G13,[1]!Tabla_Saldos[#Data],9,FALSE),0)</f>
        <v>0</v>
      </c>
      <c r="L13" s="9">
        <f>IFERROR(VLOOKUP(H13,[1]!Tabla_Saldos[#Data],9,FALSE),0)</f>
        <v>0</v>
      </c>
      <c r="M13" s="11"/>
      <c r="N13" s="11"/>
      <c r="O13" s="9"/>
      <c r="P13" s="11"/>
      <c r="Q13" s="9"/>
    </row>
    <row r="14" spans="1:17" x14ac:dyDescent="0.25">
      <c r="A14" s="14" t="s">
        <v>34</v>
      </c>
      <c r="B14" s="8" t="s">
        <v>35</v>
      </c>
      <c r="C14" s="8"/>
      <c r="E14" s="9">
        <v>0</v>
      </c>
      <c r="F14" s="9">
        <v>0</v>
      </c>
      <c r="G14" s="14" t="s">
        <v>36</v>
      </c>
      <c r="H14" t="s">
        <v>37</v>
      </c>
      <c r="K14" s="9">
        <v>0</v>
      </c>
      <c r="L14" s="9">
        <v>0</v>
      </c>
      <c r="M14" s="11"/>
      <c r="N14" s="11"/>
      <c r="O14" s="16"/>
      <c r="P14" s="11"/>
      <c r="Q14" s="9"/>
    </row>
    <row r="15" spans="1:17" x14ac:dyDescent="0.25">
      <c r="A15" s="14" t="s">
        <v>38</v>
      </c>
      <c r="B15" s="8" t="s">
        <v>39</v>
      </c>
      <c r="C15" s="8"/>
      <c r="E15" s="9">
        <v>0</v>
      </c>
      <c r="F15" s="9">
        <v>0</v>
      </c>
      <c r="G15" s="14" t="s">
        <v>40</v>
      </c>
      <c r="H15" t="s">
        <v>41</v>
      </c>
      <c r="K15" s="9">
        <f>IFERROR(VLOOKUP(G15,[1]!Tabla_Saldos[#Data],9,FALSE),0)</f>
        <v>0</v>
      </c>
      <c r="L15" s="9">
        <f>IFERROR(VLOOKUP(H15,[1]!Tabla_Saldos[#Data],9,FALSE),0)</f>
        <v>0</v>
      </c>
      <c r="M15" s="11"/>
      <c r="N15" s="11"/>
      <c r="P15" s="11"/>
    </row>
    <row r="16" spans="1:17" x14ac:dyDescent="0.25">
      <c r="B16" s="8"/>
      <c r="C16" s="8"/>
      <c r="E16" s="9"/>
      <c r="F16" s="9"/>
      <c r="G16" s="14" t="s">
        <v>42</v>
      </c>
      <c r="H16" t="s">
        <v>43</v>
      </c>
      <c r="K16" s="9">
        <f>501831.76+586001.63</f>
        <v>1087833.3900000001</v>
      </c>
      <c r="L16" s="9">
        <v>1125804.8700000001</v>
      </c>
      <c r="M16" s="11"/>
      <c r="N16" s="11"/>
      <c r="O16" s="9"/>
      <c r="P16" s="9"/>
    </row>
    <row r="17" spans="1:19" x14ac:dyDescent="0.25">
      <c r="A17" s="3" t="s">
        <v>44</v>
      </c>
      <c r="B17" s="12" t="s">
        <v>45</v>
      </c>
      <c r="C17" s="8"/>
      <c r="E17" s="9">
        <f>SUM(E18:E24)</f>
        <v>774241.09</v>
      </c>
      <c r="F17" s="9">
        <v>539640.96</v>
      </c>
      <c r="G17" s="14" t="s">
        <v>46</v>
      </c>
      <c r="H17" t="s">
        <v>47</v>
      </c>
      <c r="K17" s="9">
        <v>0</v>
      </c>
      <c r="L17" s="9">
        <v>0</v>
      </c>
      <c r="M17" s="11"/>
      <c r="N17" s="11"/>
      <c r="O17" s="11"/>
      <c r="P17" s="11"/>
      <c r="Q17" s="11"/>
    </row>
    <row r="18" spans="1:19" x14ac:dyDescent="0.25">
      <c r="A18" s="14" t="s">
        <v>48</v>
      </c>
      <c r="B18" s="8" t="s">
        <v>49</v>
      </c>
      <c r="C18" s="8"/>
      <c r="E18" s="9">
        <f>IFERROR(VLOOKUP(A18,[1]!Tabla_Saldos[#Data],9,FALSE),0)</f>
        <v>0</v>
      </c>
      <c r="F18" s="9">
        <v>0</v>
      </c>
      <c r="G18" s="14" t="s">
        <v>50</v>
      </c>
      <c r="H18" t="s">
        <v>51</v>
      </c>
      <c r="K18" s="9">
        <v>10452.459999999999</v>
      </c>
      <c r="L18" s="9">
        <v>10452.459999999999</v>
      </c>
      <c r="M18" s="11"/>
      <c r="N18" s="11"/>
      <c r="O18" s="11"/>
      <c r="P18" s="11"/>
      <c r="Q18" s="11"/>
    </row>
    <row r="19" spans="1:19" x14ac:dyDescent="0.25">
      <c r="A19" s="14" t="s">
        <v>52</v>
      </c>
      <c r="B19" s="8" t="s">
        <v>53</v>
      </c>
      <c r="C19" s="8"/>
      <c r="E19" s="9">
        <v>0</v>
      </c>
      <c r="F19" s="9">
        <v>0</v>
      </c>
      <c r="K19" s="9"/>
      <c r="L19" s="9"/>
      <c r="M19" s="11"/>
      <c r="N19" s="11"/>
      <c r="O19" s="11"/>
      <c r="P19" s="11"/>
      <c r="Q19" s="11"/>
      <c r="R19" s="11"/>
    </row>
    <row r="20" spans="1:19" x14ac:dyDescent="0.25">
      <c r="A20" s="14" t="s">
        <v>54</v>
      </c>
      <c r="B20" s="8" t="s">
        <v>55</v>
      </c>
      <c r="C20" s="8"/>
      <c r="E20" s="9">
        <v>774241.09</v>
      </c>
      <c r="F20" s="9">
        <v>539640.96</v>
      </c>
      <c r="N20" s="11"/>
      <c r="O20" s="11"/>
      <c r="P20" s="11"/>
      <c r="Q20" s="11"/>
      <c r="R20" s="11"/>
    </row>
    <row r="21" spans="1:19" x14ac:dyDescent="0.25">
      <c r="A21" s="14" t="s">
        <v>56</v>
      </c>
      <c r="B21" s="8" t="s">
        <v>57</v>
      </c>
      <c r="C21" s="8"/>
      <c r="E21" s="9">
        <v>0</v>
      </c>
      <c r="F21" s="9">
        <v>0</v>
      </c>
      <c r="G21" s="3" t="s">
        <v>58</v>
      </c>
      <c r="H21" s="13" t="s">
        <v>59</v>
      </c>
      <c r="K21" s="9">
        <f>IFERROR(VLOOKUP(G21,[1]!Tabla_Saldos[#Data],9,FALSE),0)</f>
        <v>0</v>
      </c>
      <c r="L21" s="9">
        <v>0</v>
      </c>
      <c r="N21" s="18"/>
      <c r="O21" s="11"/>
      <c r="P21" s="11"/>
      <c r="Q21" s="11"/>
      <c r="R21" s="11"/>
    </row>
    <row r="22" spans="1:19" x14ac:dyDescent="0.25">
      <c r="A22" s="14" t="s">
        <v>60</v>
      </c>
      <c r="B22" s="8" t="s">
        <v>61</v>
      </c>
      <c r="C22" s="8"/>
      <c r="E22" s="9">
        <f>IFERROR(VLOOKUP(A22,[1]!Tabla_Saldos[#Data],9,FALSE),0)</f>
        <v>0</v>
      </c>
      <c r="F22" s="9">
        <v>0</v>
      </c>
      <c r="G22" s="3" t="s">
        <v>62</v>
      </c>
      <c r="H22" s="13" t="s">
        <v>63</v>
      </c>
      <c r="K22" s="9">
        <f>IFERROR(VLOOKUP(G22,[1]!Tabla_Saldos[#Data],9,FALSE),0)</f>
        <v>0</v>
      </c>
      <c r="L22" s="9">
        <v>0</v>
      </c>
      <c r="N22" s="11"/>
      <c r="O22" s="11"/>
      <c r="P22" s="11"/>
      <c r="Q22" s="11"/>
      <c r="R22" s="11"/>
    </row>
    <row r="23" spans="1:19" x14ac:dyDescent="0.25">
      <c r="A23" s="14" t="s">
        <v>64</v>
      </c>
      <c r="B23" s="8" t="s">
        <v>65</v>
      </c>
      <c r="C23" s="8"/>
      <c r="E23" s="9">
        <f>IFERROR(VLOOKUP(A23,[1]!Tabla_Saldos[#Data],9,FALSE),0)</f>
        <v>0</v>
      </c>
      <c r="F23" s="9">
        <v>0</v>
      </c>
      <c r="G23" s="3" t="s">
        <v>66</v>
      </c>
      <c r="H23" s="13" t="s">
        <v>67</v>
      </c>
      <c r="K23" s="9">
        <f>IFERROR(VLOOKUP(G23,[1]!Tabla_Saldos[#Data],9,FALSE),0)</f>
        <v>0</v>
      </c>
      <c r="L23" s="9">
        <v>0</v>
      </c>
      <c r="M23" t="s">
        <v>2</v>
      </c>
      <c r="N23" s="11"/>
      <c r="O23" s="11"/>
      <c r="P23" s="11"/>
      <c r="Q23" s="11"/>
      <c r="R23" s="11"/>
    </row>
    <row r="24" spans="1:19" x14ac:dyDescent="0.25">
      <c r="A24" s="14" t="s">
        <v>68</v>
      </c>
      <c r="B24" s="8" t="s">
        <v>69</v>
      </c>
      <c r="C24" s="8"/>
      <c r="E24" s="9">
        <f>IFERROR(VLOOKUP(A24,[1]!Tabla_Saldos[#Data],9,FALSE),0)</f>
        <v>0</v>
      </c>
      <c r="F24" s="9">
        <v>0</v>
      </c>
      <c r="G24" s="3" t="s">
        <v>70</v>
      </c>
      <c r="H24" s="13" t="s">
        <v>71</v>
      </c>
      <c r="K24" s="9">
        <f>IFERROR(VLOOKUP(G24,[1]!Tabla_Saldos[#Data],9,FALSE),0)</f>
        <v>0</v>
      </c>
      <c r="L24" s="9">
        <v>0</v>
      </c>
      <c r="N24" s="11"/>
      <c r="O24" s="11"/>
      <c r="P24" s="11"/>
      <c r="Q24" s="11"/>
      <c r="R24" s="11"/>
    </row>
    <row r="25" spans="1:19" x14ac:dyDescent="0.25">
      <c r="B25" s="8"/>
      <c r="C25" s="8"/>
      <c r="E25" s="9"/>
      <c r="F25" s="9"/>
      <c r="G25" s="3" t="s">
        <v>72</v>
      </c>
      <c r="H25" s="13" t="s">
        <v>73</v>
      </c>
      <c r="K25" s="9">
        <f>IFERROR(VLOOKUP(G25,[1]!Tabla_Saldos[#Data],9,FALSE),0)</f>
        <v>0</v>
      </c>
      <c r="L25" s="9">
        <v>0</v>
      </c>
      <c r="O25" s="11"/>
      <c r="P25" s="11"/>
      <c r="Q25" s="11"/>
      <c r="R25" s="11"/>
    </row>
    <row r="26" spans="1:19" x14ac:dyDescent="0.25">
      <c r="A26" s="3" t="s">
        <v>74</v>
      </c>
      <c r="B26" s="12" t="s">
        <v>75</v>
      </c>
      <c r="C26" s="8"/>
      <c r="E26" s="9">
        <f>IFERROR(VLOOKUP(A26,[1]!Tabla_Saldos[#Data],9,FALSE),0)</f>
        <v>0</v>
      </c>
      <c r="F26" s="9">
        <v>0</v>
      </c>
      <c r="G26" s="3" t="s">
        <v>76</v>
      </c>
      <c r="H26" s="13" t="s">
        <v>77</v>
      </c>
      <c r="K26" s="9">
        <f>IFERROR(VLOOKUP(G26,[1]!Tabla_Saldos[#Data],9,FALSE),0)</f>
        <v>0</v>
      </c>
      <c r="L26" s="9">
        <v>0</v>
      </c>
      <c r="N26" s="11"/>
      <c r="O26" s="11"/>
      <c r="P26" s="11"/>
      <c r="Q26" s="11"/>
      <c r="R26" s="11"/>
    </row>
    <row r="27" spans="1:19" x14ac:dyDescent="0.25">
      <c r="A27" s="19" t="s">
        <v>78</v>
      </c>
      <c r="B27" s="8" t="s">
        <v>79</v>
      </c>
      <c r="C27" s="8"/>
      <c r="E27" s="9">
        <f>IFERROR(VLOOKUP(A27,[1]!Tabla_Saldos[#Data],9,FALSE),0)</f>
        <v>0</v>
      </c>
      <c r="F27" s="9">
        <v>0</v>
      </c>
      <c r="G27" s="3" t="s">
        <v>80</v>
      </c>
      <c r="H27" s="13" t="s">
        <v>81</v>
      </c>
      <c r="K27" s="9">
        <f>IFERROR(VLOOKUP(G27,[1]!Tabla_Saldos[#Data],9,FALSE),0)</f>
        <v>0</v>
      </c>
      <c r="L27" s="9">
        <v>0</v>
      </c>
      <c r="N27" s="11"/>
      <c r="O27" s="11"/>
      <c r="P27" s="11"/>
      <c r="Q27" s="11"/>
      <c r="R27" s="11"/>
    </row>
    <row r="28" spans="1:19" x14ac:dyDescent="0.25">
      <c r="A28" s="3" t="s">
        <v>82</v>
      </c>
      <c r="B28" s="12" t="s">
        <v>83</v>
      </c>
      <c r="C28" s="8"/>
      <c r="E28" s="9">
        <v>0</v>
      </c>
      <c r="F28" s="9">
        <v>0</v>
      </c>
      <c r="K28" s="9"/>
      <c r="L28" s="9"/>
      <c r="N28" s="11"/>
      <c r="O28" s="11"/>
      <c r="P28" s="11"/>
      <c r="Q28" s="11"/>
      <c r="R28" s="11"/>
    </row>
    <row r="29" spans="1:19" x14ac:dyDescent="0.25">
      <c r="A29" s="14" t="s">
        <v>84</v>
      </c>
      <c r="B29" s="8" t="s">
        <v>85</v>
      </c>
      <c r="C29" s="8"/>
      <c r="E29" s="9">
        <v>0</v>
      </c>
      <c r="F29" s="9">
        <v>0</v>
      </c>
      <c r="H29" s="20" t="s">
        <v>86</v>
      </c>
      <c r="K29" s="21">
        <f>+K9+K21+K22+K23+K24+K25+K26+K27</f>
        <v>1098285.8500000001</v>
      </c>
      <c r="L29" s="21">
        <f>+L9+L21+L22+L23+L24+L25+L26+L27</f>
        <v>1405771.73</v>
      </c>
      <c r="N29" s="11"/>
      <c r="O29" s="11"/>
      <c r="P29" s="11"/>
      <c r="Q29" s="11"/>
      <c r="R29" s="11"/>
    </row>
    <row r="30" spans="1:19" x14ac:dyDescent="0.25">
      <c r="A30" s="3" t="s">
        <v>87</v>
      </c>
      <c r="B30" s="12" t="s">
        <v>88</v>
      </c>
      <c r="C30" s="8"/>
      <c r="E30" s="9">
        <f>IFERROR(VLOOKUP(A30,[1]!Tabla_Saldos[#Data],9,FALSE),0)</f>
        <v>0</v>
      </c>
      <c r="F30" s="9">
        <v>0</v>
      </c>
      <c r="N30" s="11"/>
      <c r="O30" s="11"/>
      <c r="P30" s="11"/>
      <c r="Q30" s="11"/>
      <c r="R30" s="11"/>
    </row>
    <row r="31" spans="1:19" x14ac:dyDescent="0.25">
      <c r="A31" s="3" t="s">
        <v>89</v>
      </c>
      <c r="B31" s="12" t="s">
        <v>90</v>
      </c>
      <c r="C31" s="8"/>
      <c r="E31" s="9">
        <f>IFERROR(VLOOKUP(A31,[1]!Tabla_Saldos[#Data],9,FALSE),0)</f>
        <v>0</v>
      </c>
      <c r="F31" s="9">
        <v>0</v>
      </c>
      <c r="K31" s="9"/>
      <c r="N31" s="11"/>
      <c r="O31" s="11"/>
      <c r="P31" s="11"/>
      <c r="Q31" s="11"/>
      <c r="R31" s="11"/>
      <c r="S31" t="s">
        <v>17</v>
      </c>
    </row>
    <row r="32" spans="1:19" x14ac:dyDescent="0.25">
      <c r="A32" s="19"/>
      <c r="B32" s="8"/>
      <c r="C32" s="8"/>
      <c r="E32" s="9"/>
      <c r="F32" s="9"/>
      <c r="N32" s="11"/>
      <c r="O32" s="11"/>
      <c r="P32" s="11"/>
      <c r="Q32" s="11"/>
      <c r="R32" s="11"/>
    </row>
    <row r="33" spans="1:18" x14ac:dyDescent="0.25">
      <c r="B33" s="22" t="s">
        <v>91</v>
      </c>
      <c r="C33" s="8"/>
      <c r="E33" s="21">
        <f>+E31+E30+E28+E27+E26+E17+E9</f>
        <v>23056233.239999998</v>
      </c>
      <c r="F33" s="21">
        <f>+F31+F30+F28+F27+F26+F17+F9</f>
        <v>11006069.300000001</v>
      </c>
      <c r="H33" s="10" t="s">
        <v>92</v>
      </c>
      <c r="K33" s="9"/>
      <c r="L33" s="9"/>
      <c r="N33" s="11"/>
      <c r="O33" s="11"/>
      <c r="P33" s="11"/>
      <c r="Q33" s="11"/>
      <c r="R33" s="11"/>
    </row>
    <row r="34" spans="1:18" x14ac:dyDescent="0.25">
      <c r="B34" s="8"/>
      <c r="C34" s="8"/>
      <c r="E34" s="9"/>
      <c r="F34" s="9"/>
      <c r="P34" s="11"/>
    </row>
    <row r="35" spans="1:18" x14ac:dyDescent="0.25">
      <c r="B35" s="7" t="s">
        <v>93</v>
      </c>
      <c r="C35" s="8"/>
      <c r="E35" s="9"/>
      <c r="F35" s="9"/>
      <c r="G35" s="3" t="s">
        <v>94</v>
      </c>
      <c r="H35" s="13" t="s">
        <v>95</v>
      </c>
      <c r="K35" s="9">
        <f>IFERROR(VLOOKUP(G35,[1]!Tabla_Saldos[#Data],9,FALSE),0)</f>
        <v>0</v>
      </c>
      <c r="L35" s="9">
        <f>IFERROR(VLOOKUP(G35,[1]!Tabla_aniomenosuno[#Data],9,FALSE),0)</f>
        <v>0</v>
      </c>
      <c r="P35" s="11"/>
    </row>
    <row r="36" spans="1:18" x14ac:dyDescent="0.25">
      <c r="A36" s="3" t="s">
        <v>96</v>
      </c>
      <c r="B36" s="12" t="s">
        <v>97</v>
      </c>
      <c r="C36" s="8"/>
      <c r="G36" s="3" t="s">
        <v>98</v>
      </c>
      <c r="H36" s="13" t="s">
        <v>99</v>
      </c>
      <c r="K36" s="9">
        <f>IFERROR(VLOOKUP(G36,[1]!Tabla_Saldos[#Data],9,FALSE),0)</f>
        <v>0</v>
      </c>
      <c r="L36" s="9">
        <f>IFERROR(VLOOKUP(G36,[1]!Tabla_aniomenosuno[#Data],9,FALSE),0)</f>
        <v>0</v>
      </c>
      <c r="P36" s="11"/>
    </row>
    <row r="37" spans="1:18" x14ac:dyDescent="0.25">
      <c r="B37" s="8"/>
      <c r="C37" s="8"/>
      <c r="G37" s="3" t="s">
        <v>100</v>
      </c>
      <c r="H37" s="13" t="s">
        <v>101</v>
      </c>
      <c r="K37" s="9">
        <f>IFERROR(VLOOKUP(G37,[1]!Tabla_Saldos[#Data],9,FALSE),0)</f>
        <v>0</v>
      </c>
      <c r="L37" s="9">
        <f>IFERROR(VLOOKUP(G37,[1]!Tabla_aniomenosuno[#Data],9,FALSE),0)</f>
        <v>0</v>
      </c>
      <c r="M37" s="9"/>
      <c r="P37" s="11"/>
    </row>
    <row r="38" spans="1:18" x14ac:dyDescent="0.25">
      <c r="A38" s="3" t="s">
        <v>102</v>
      </c>
      <c r="B38" s="12" t="s">
        <v>103</v>
      </c>
      <c r="C38" s="8"/>
      <c r="E38" s="9">
        <f>SUM(E39:E43)</f>
        <v>0</v>
      </c>
      <c r="F38" s="9">
        <f>SUM(F39:F43)</f>
        <v>0</v>
      </c>
      <c r="G38" s="3" t="s">
        <v>104</v>
      </c>
      <c r="H38" s="13" t="s">
        <v>105</v>
      </c>
      <c r="K38" s="9">
        <f>IFERROR(VLOOKUP(G38,[1]!Tabla_Saldos[#Data],9,FALSE),0)</f>
        <v>0</v>
      </c>
      <c r="L38" s="9">
        <f>IFERROR(VLOOKUP(G38,[1]!Tabla_aniomenosuno[#Data],9,FALSE),0)</f>
        <v>0</v>
      </c>
      <c r="P38" s="11"/>
    </row>
    <row r="39" spans="1:18" x14ac:dyDescent="0.25">
      <c r="A39" s="14" t="s">
        <v>106</v>
      </c>
      <c r="B39" s="8" t="s">
        <v>107</v>
      </c>
      <c r="C39" s="8"/>
      <c r="E39" s="9">
        <f>IFERROR(VLOOKUP(A39,[1]!Tabla_Saldos[#Data],9,FALSE),0)</f>
        <v>0</v>
      </c>
      <c r="F39" s="9">
        <f>IFERROR(VLOOKUP(B39,[1]!Tabla_Saldos[#Data],9,FALSE),0)</f>
        <v>0</v>
      </c>
      <c r="G39" s="3" t="s">
        <v>108</v>
      </c>
      <c r="H39" s="13" t="s">
        <v>109</v>
      </c>
      <c r="K39" s="9">
        <f>IFERROR(VLOOKUP(G39,[1]!Tabla_Saldos[#Data],9,FALSE),0)</f>
        <v>0</v>
      </c>
      <c r="L39" s="9">
        <f>IFERROR(VLOOKUP(G39,[1]!Tabla_aniomenosuno[#Data],9,FALSE),0)</f>
        <v>0</v>
      </c>
      <c r="P39" s="11"/>
    </row>
    <row r="40" spans="1:18" x14ac:dyDescent="0.25">
      <c r="A40" s="14" t="s">
        <v>110</v>
      </c>
      <c r="B40" s="8" t="s">
        <v>111</v>
      </c>
      <c r="C40" s="8"/>
      <c r="E40" s="9">
        <f>IFERROR(VLOOKUP(A40,[1]!Tabla_Saldos[#Data],9,FALSE),0)</f>
        <v>0</v>
      </c>
      <c r="F40" s="9">
        <f>IFERROR(VLOOKUP(B40,[1]!Tabla_Saldos[#Data],9,FALSE),0)</f>
        <v>0</v>
      </c>
      <c r="G40" s="19" t="s">
        <v>112</v>
      </c>
      <c r="H40" s="17" t="s">
        <v>113</v>
      </c>
      <c r="K40" s="9">
        <f>IFERROR(VLOOKUP(G40,[1]!Tabla_Saldos[#Data],9,FALSE),0)</f>
        <v>0</v>
      </c>
      <c r="L40" s="9">
        <f>IFERROR(VLOOKUP(G40,[1]!Tabla_aniomenosuno[#Data],9,FALSE),0)</f>
        <v>0</v>
      </c>
      <c r="P40" s="11"/>
    </row>
    <row r="41" spans="1:18" x14ac:dyDescent="0.25">
      <c r="A41" s="14" t="s">
        <v>114</v>
      </c>
      <c r="B41" s="8" t="s">
        <v>57</v>
      </c>
      <c r="C41" s="8"/>
      <c r="E41" s="9">
        <f>IFERROR(VLOOKUP(A41,[1]!Tabla_Saldos[#Data],9,FALSE),0)</f>
        <v>0</v>
      </c>
      <c r="F41" s="9">
        <f>IFERROR(VLOOKUP(B41,[1]!Tabla_Saldos[#Data],9,FALSE),0)</f>
        <v>0</v>
      </c>
      <c r="K41" s="9"/>
      <c r="L41" s="9"/>
      <c r="P41" s="11"/>
    </row>
    <row r="42" spans="1:18" x14ac:dyDescent="0.25">
      <c r="A42" s="14" t="s">
        <v>115</v>
      </c>
      <c r="B42" s="8" t="s">
        <v>116</v>
      </c>
      <c r="C42" s="8"/>
      <c r="E42" s="9">
        <f>IFERROR(VLOOKUP(A42,[1]!Tabla_Saldos[#Data],9,FALSE),0)</f>
        <v>0</v>
      </c>
      <c r="F42" s="9">
        <f>IFERROR(VLOOKUP(B42,[1]!Tabla_Saldos[#Data],9,FALSE),0)</f>
        <v>0</v>
      </c>
      <c r="H42" s="20" t="s">
        <v>117</v>
      </c>
      <c r="K42" s="21">
        <f>SUM(K35:K41)</f>
        <v>0</v>
      </c>
      <c r="L42" s="21">
        <f>SUM(L35:L41)</f>
        <v>0</v>
      </c>
      <c r="N42" t="s">
        <v>16</v>
      </c>
      <c r="P42" s="11"/>
    </row>
    <row r="43" spans="1:18" x14ac:dyDescent="0.25">
      <c r="A43" s="14" t="s">
        <v>118</v>
      </c>
      <c r="B43" s="8" t="s">
        <v>119</v>
      </c>
      <c r="C43" s="8"/>
      <c r="E43" s="9">
        <f>IFERROR(VLOOKUP(A43,[1]!Tabla_Saldos[#Data],9,FALSE),0)</f>
        <v>0</v>
      </c>
      <c r="F43" s="9">
        <f>IFERROR(VLOOKUP(B43,[1]!Tabla_Saldos[#Data],9,FALSE),0)</f>
        <v>0</v>
      </c>
      <c r="H43" s="20"/>
      <c r="K43" s="23"/>
      <c r="L43" s="23"/>
      <c r="P43" s="11"/>
    </row>
    <row r="44" spans="1:18" x14ac:dyDescent="0.25">
      <c r="A44" s="14"/>
      <c r="B44" s="8"/>
      <c r="C44" s="8"/>
      <c r="E44" s="9"/>
      <c r="F44" s="9"/>
      <c r="G44" s="24"/>
      <c r="P44" s="11"/>
    </row>
    <row r="45" spans="1:18" ht="15.75" thickBot="1" x14ac:dyDescent="0.3">
      <c r="A45" s="3" t="s">
        <v>120</v>
      </c>
      <c r="B45" s="12" t="s">
        <v>121</v>
      </c>
      <c r="C45" s="8"/>
      <c r="E45" s="9">
        <v>0</v>
      </c>
      <c r="F45" s="9">
        <v>0</v>
      </c>
      <c r="G45" s="25"/>
      <c r="H45" s="20" t="s">
        <v>122</v>
      </c>
      <c r="K45" s="26">
        <f>+K29+K42</f>
        <v>1098285.8500000001</v>
      </c>
      <c r="L45" s="26">
        <f>+L29+L42</f>
        <v>1405771.73</v>
      </c>
      <c r="P45" s="11"/>
    </row>
    <row r="46" spans="1:18" ht="15.75" thickTop="1" x14ac:dyDescent="0.25">
      <c r="A46" s="3" t="s">
        <v>123</v>
      </c>
      <c r="B46" s="12" t="s">
        <v>124</v>
      </c>
      <c r="C46" s="8"/>
      <c r="E46" s="9">
        <f>SUM(E47:E54)</f>
        <v>10785869.809999999</v>
      </c>
      <c r="F46" s="9">
        <v>10785869.810000001</v>
      </c>
      <c r="G46" s="25"/>
      <c r="P46" s="11"/>
    </row>
    <row r="47" spans="1:18" ht="17.25" x14ac:dyDescent="0.3">
      <c r="A47" s="14" t="s">
        <v>125</v>
      </c>
      <c r="B47" s="8" t="s">
        <v>126</v>
      </c>
      <c r="C47" s="8"/>
      <c r="E47" s="9">
        <f>3685002.19+797526.83</f>
        <v>4482529.0199999996</v>
      </c>
      <c r="F47" s="9">
        <v>4482529.0199999996</v>
      </c>
      <c r="H47" s="4" t="s">
        <v>127</v>
      </c>
      <c r="K47" s="9"/>
      <c r="L47" s="23"/>
      <c r="P47" s="9"/>
    </row>
    <row r="48" spans="1:18" x14ac:dyDescent="0.25">
      <c r="A48" s="14" t="s">
        <v>128</v>
      </c>
      <c r="B48" s="8" t="s">
        <v>129</v>
      </c>
      <c r="C48" s="8"/>
      <c r="E48" s="9">
        <v>0</v>
      </c>
      <c r="F48" s="9">
        <v>0</v>
      </c>
      <c r="H48" s="10" t="s">
        <v>130</v>
      </c>
      <c r="K48" s="9"/>
      <c r="L48" s="9"/>
      <c r="P48" s="11"/>
    </row>
    <row r="49" spans="1:19" x14ac:dyDescent="0.25">
      <c r="A49" s="14" t="s">
        <v>131</v>
      </c>
      <c r="B49" s="8" t="s">
        <v>132</v>
      </c>
      <c r="C49" s="8"/>
      <c r="E49" s="9">
        <v>1</v>
      </c>
      <c r="F49" s="9">
        <v>1</v>
      </c>
      <c r="G49" s="19" t="s">
        <v>133</v>
      </c>
      <c r="H49" s="17" t="s">
        <v>134</v>
      </c>
      <c r="K49" s="9">
        <v>3565163.83</v>
      </c>
      <c r="L49" s="9">
        <v>3565163.83</v>
      </c>
      <c r="M49" s="9"/>
      <c r="N49" s="9"/>
      <c r="P49" s="11"/>
    </row>
    <row r="50" spans="1:19" x14ac:dyDescent="0.25">
      <c r="A50" s="14" t="s">
        <v>135</v>
      </c>
      <c r="B50" s="8" t="s">
        <v>136</v>
      </c>
      <c r="C50" s="8"/>
      <c r="E50" s="9">
        <v>4672254.92</v>
      </c>
      <c r="F50" s="9">
        <v>4672254.92</v>
      </c>
      <c r="G50" s="19" t="s">
        <v>137</v>
      </c>
      <c r="H50" s="17" t="s">
        <v>138</v>
      </c>
      <c r="K50" s="9">
        <f>7220453.98+252</f>
        <v>7220705.9800000004</v>
      </c>
      <c r="L50" s="9">
        <v>7220705.9800000004</v>
      </c>
      <c r="N50" s="11"/>
      <c r="O50" t="s">
        <v>16</v>
      </c>
      <c r="P50" s="9"/>
      <c r="Q50" s="9"/>
      <c r="S50" s="9"/>
    </row>
    <row r="51" spans="1:19" x14ac:dyDescent="0.25">
      <c r="A51" s="14" t="s">
        <v>139</v>
      </c>
      <c r="B51" s="8" t="s">
        <v>140</v>
      </c>
      <c r="C51" s="8"/>
      <c r="E51" s="9">
        <v>0</v>
      </c>
      <c r="F51" s="9">
        <v>0</v>
      </c>
      <c r="G51" s="19" t="s">
        <v>141</v>
      </c>
      <c r="H51" s="17" t="s">
        <v>142</v>
      </c>
      <c r="K51" s="9">
        <f>IFERROR(VLOOKUP(G51,[1]!Tabla_Saldos[#Data],9,FALSE),0)</f>
        <v>0</v>
      </c>
      <c r="L51" s="9">
        <f>IFERROR(VLOOKUP(H51,[1]!Tabla_Saldos[#Data],9,FALSE),0)</f>
        <v>0</v>
      </c>
      <c r="N51" s="11"/>
      <c r="P51" s="9"/>
      <c r="Q51" s="9"/>
      <c r="S51" s="9"/>
    </row>
    <row r="52" spans="1:19" x14ac:dyDescent="0.25">
      <c r="A52" s="14" t="s">
        <v>143</v>
      </c>
      <c r="B52" s="8" t="s">
        <v>144</v>
      </c>
      <c r="C52" s="8"/>
      <c r="E52" s="9">
        <v>1631084.87</v>
      </c>
      <c r="F52" s="9">
        <v>1631084.87</v>
      </c>
      <c r="H52" s="20"/>
      <c r="K52" s="9"/>
      <c r="L52" s="9"/>
      <c r="N52" s="11"/>
      <c r="P52" s="9"/>
      <c r="Q52" s="9"/>
      <c r="S52" s="9"/>
    </row>
    <row r="53" spans="1:19" x14ac:dyDescent="0.25">
      <c r="A53" s="14" t="s">
        <v>145</v>
      </c>
      <c r="B53" s="8" t="s">
        <v>146</v>
      </c>
      <c r="C53" s="8"/>
      <c r="E53" s="9">
        <v>0</v>
      </c>
      <c r="F53" s="9">
        <v>0</v>
      </c>
      <c r="G53" s="19"/>
      <c r="H53" s="20" t="s">
        <v>147</v>
      </c>
      <c r="K53" s="21">
        <f>SUM(K49:K52)</f>
        <v>10785869.810000001</v>
      </c>
      <c r="L53" s="21">
        <f>SUM(L49:L52)</f>
        <v>10785869.810000001</v>
      </c>
      <c r="N53" s="11"/>
      <c r="P53" s="9"/>
      <c r="Q53" s="9"/>
      <c r="S53" s="9"/>
    </row>
    <row r="54" spans="1:19" x14ac:dyDescent="0.25">
      <c r="A54" s="14" t="s">
        <v>148</v>
      </c>
      <c r="B54" s="8" t="s">
        <v>149</v>
      </c>
      <c r="C54" s="8"/>
      <c r="E54" s="9">
        <f>IFERROR(VLOOKUP(A54,[1]!Tabla_Saldos[#Data],9,FALSE),0)</f>
        <v>0</v>
      </c>
      <c r="F54" s="9">
        <f>IFERROR(VLOOKUP(B54,[1]!Tabla_Saldos[#Data],9,FALSE),0)</f>
        <v>0</v>
      </c>
      <c r="H54" s="20"/>
      <c r="K54" s="9"/>
      <c r="L54" s="9"/>
      <c r="N54" s="11"/>
      <c r="P54" s="11"/>
      <c r="R54" s="9"/>
      <c r="S54" s="9"/>
    </row>
    <row r="55" spans="1:19" x14ac:dyDescent="0.25">
      <c r="A55" s="14"/>
      <c r="B55" s="8"/>
      <c r="C55" s="8"/>
      <c r="E55" s="9"/>
      <c r="F55" s="9"/>
      <c r="J55" t="s">
        <v>17</v>
      </c>
      <c r="N55" s="11"/>
      <c r="O55" s="9"/>
      <c r="R55" s="27"/>
    </row>
    <row r="56" spans="1:19" x14ac:dyDescent="0.25">
      <c r="B56" s="8"/>
      <c r="C56" s="8"/>
      <c r="E56" s="9"/>
      <c r="F56" s="9"/>
      <c r="G56" s="19" t="s">
        <v>150</v>
      </c>
      <c r="N56" s="11"/>
      <c r="O56" s="9"/>
      <c r="P56" s="9"/>
    </row>
    <row r="57" spans="1:19" x14ac:dyDescent="0.25">
      <c r="A57" s="3" t="s">
        <v>151</v>
      </c>
      <c r="B57" s="12" t="s">
        <v>152</v>
      </c>
      <c r="C57" s="8"/>
      <c r="E57" s="9">
        <f>+E58</f>
        <v>1271649.71</v>
      </c>
      <c r="F57" s="9">
        <f>+F58</f>
        <v>1271649.71</v>
      </c>
      <c r="G57" s="19"/>
      <c r="H57"/>
      <c r="P57" s="9"/>
    </row>
    <row r="58" spans="1:19" x14ac:dyDescent="0.25">
      <c r="A58" s="14" t="s">
        <v>153</v>
      </c>
      <c r="B58" s="8" t="s">
        <v>154</v>
      </c>
      <c r="C58" s="8"/>
      <c r="E58" s="9">
        <f>987400+174000+110249.71</f>
        <v>1271649.71</v>
      </c>
      <c r="F58" s="9">
        <f>987400+174000+110249.71</f>
        <v>1271649.71</v>
      </c>
      <c r="G58" s="19" t="s">
        <v>150</v>
      </c>
      <c r="H58" s="10" t="s">
        <v>155</v>
      </c>
      <c r="K58" s="9"/>
      <c r="L58" s="9"/>
      <c r="M58" s="16"/>
      <c r="N58" s="28"/>
      <c r="P58" s="16"/>
    </row>
    <row r="59" spans="1:19" x14ac:dyDescent="0.25">
      <c r="A59" s="14" t="s">
        <v>156</v>
      </c>
      <c r="B59" s="8" t="s">
        <v>157</v>
      </c>
      <c r="C59" s="8"/>
      <c r="E59" s="9">
        <f>IFERROR(VLOOKUP(A59,[1]!Tabla_Saldos[#Data],9,FALSE),0)</f>
        <v>0</v>
      </c>
      <c r="F59" s="9">
        <f>IFERROR(VLOOKUP(B59,[1]!Tabla_Saldos[#Data],9,FALSE),0)</f>
        <v>0</v>
      </c>
      <c r="G59" s="19" t="s">
        <v>150</v>
      </c>
      <c r="H59" s="17" t="s">
        <v>158</v>
      </c>
      <c r="K59" s="29">
        <f>+K60</f>
        <v>21941101.310000017</v>
      </c>
      <c r="L59" s="29">
        <v>9568862.9299999997</v>
      </c>
      <c r="N59" s="28"/>
    </row>
    <row r="60" spans="1:19" x14ac:dyDescent="0.25">
      <c r="A60" s="3" t="s">
        <v>159</v>
      </c>
      <c r="B60" s="12" t="s">
        <v>160</v>
      </c>
      <c r="C60" s="8"/>
      <c r="E60" s="9">
        <f>+E61</f>
        <v>-10788887.66</v>
      </c>
      <c r="F60" s="9">
        <v>-10776106.34</v>
      </c>
      <c r="G60" s="19" t="s">
        <v>150</v>
      </c>
      <c r="H60" s="17" t="s">
        <v>158</v>
      </c>
      <c r="K60" s="9">
        <f>+'[2]2.Estado de Actividades TODO '!I75</f>
        <v>21941101.310000017</v>
      </c>
      <c r="L60" s="9">
        <v>9568862.9299999997</v>
      </c>
      <c r="M60" s="9"/>
      <c r="N60" s="9"/>
      <c r="O60" s="30"/>
    </row>
    <row r="61" spans="1:19" x14ac:dyDescent="0.25">
      <c r="A61" s="14" t="s">
        <v>161</v>
      </c>
      <c r="B61" s="12" t="s">
        <v>162</v>
      </c>
      <c r="C61" s="8"/>
      <c r="E61" s="9">
        <v>-10788887.66</v>
      </c>
      <c r="F61" s="9">
        <v>-10776106.34</v>
      </c>
      <c r="G61" s="3" t="s">
        <v>163</v>
      </c>
      <c r="H61" s="17" t="s">
        <v>164</v>
      </c>
      <c r="K61" s="9">
        <v>-9652241.0199999996</v>
      </c>
      <c r="L61" s="9">
        <v>-9624871.1400000006</v>
      </c>
      <c r="M61" s="9"/>
      <c r="N61" s="31"/>
    </row>
    <row r="62" spans="1:19" x14ac:dyDescent="0.25">
      <c r="A62" s="3" t="s">
        <v>165</v>
      </c>
      <c r="B62" s="12" t="s">
        <v>166</v>
      </c>
      <c r="C62" s="8"/>
      <c r="E62" s="9">
        <v>0</v>
      </c>
      <c r="F62" s="9">
        <v>0</v>
      </c>
      <c r="G62" s="3" t="s">
        <v>167</v>
      </c>
      <c r="H62" s="17" t="s">
        <v>168</v>
      </c>
      <c r="K62" s="9"/>
      <c r="L62" s="9"/>
      <c r="M62" s="9"/>
      <c r="N62" s="16"/>
      <c r="O62" s="9"/>
    </row>
    <row r="63" spans="1:19" x14ac:dyDescent="0.25">
      <c r="A63" s="3" t="s">
        <v>169</v>
      </c>
      <c r="B63" s="12" t="s">
        <v>170</v>
      </c>
      <c r="C63" s="8"/>
      <c r="E63" s="9">
        <f>IFERROR(VLOOKUP(A63,[1]!Tabla_Saldos[#Data],9,FALSE),0)</f>
        <v>0</v>
      </c>
      <c r="F63" s="9">
        <f>IFERROR(VLOOKUP(B63,[1]!Tabla_Saldos[#Data],9,FALSE),0)</f>
        <v>0</v>
      </c>
      <c r="G63" s="14" t="s">
        <v>171</v>
      </c>
      <c r="H63" t="s">
        <v>172</v>
      </c>
      <c r="K63" s="9">
        <v>151849.15</v>
      </c>
      <c r="L63" s="9">
        <v>151849.15</v>
      </c>
      <c r="M63" s="11"/>
    </row>
    <row r="64" spans="1:19" x14ac:dyDescent="0.25">
      <c r="A64" s="3" t="s">
        <v>173</v>
      </c>
      <c r="B64" s="13" t="s">
        <v>174</v>
      </c>
      <c r="E64" s="9">
        <f>IFERROR(VLOOKUP(A64,[1]!Tabla_Saldos[#Data],9,FALSE),0)</f>
        <v>0</v>
      </c>
      <c r="F64" s="9">
        <f>IFERROR(VLOOKUP(B64,[1]!Tabla_Saldos[#Data],9,FALSE),0)</f>
        <v>0</v>
      </c>
      <c r="H64" s="20" t="s">
        <v>175</v>
      </c>
      <c r="K64" s="21">
        <f>SUM(K60:K63)</f>
        <v>12440709.440000018</v>
      </c>
      <c r="L64" s="21">
        <f>SUM(L60:L63)</f>
        <v>95840.9399999991</v>
      </c>
      <c r="M64" s="16" t="s">
        <v>176</v>
      </c>
      <c r="O64" s="9"/>
    </row>
    <row r="65" spans="1:15" x14ac:dyDescent="0.25">
      <c r="E65" s="9"/>
      <c r="F65" s="9"/>
      <c r="G65" s="32"/>
      <c r="K65" s="9"/>
      <c r="L65" s="9"/>
      <c r="N65" s="11"/>
    </row>
    <row r="66" spans="1:15" ht="15.75" thickBot="1" x14ac:dyDescent="0.3">
      <c r="B66" s="20" t="s">
        <v>177</v>
      </c>
      <c r="E66" s="21">
        <f>+E64+E63+E62+E60+E57+E46+E45+E38</f>
        <v>1268631.8599999994</v>
      </c>
      <c r="F66" s="21">
        <f>+F64+F63+F62+F60+F57+F46+F45+F38</f>
        <v>1281413.1800000016</v>
      </c>
      <c r="H66" s="20" t="s">
        <v>178</v>
      </c>
      <c r="K66" s="26">
        <f>+K53+K64</f>
        <v>23226579.250000019</v>
      </c>
      <c r="L66" s="26">
        <f>+L53+L64</f>
        <v>10881710.75</v>
      </c>
      <c r="M66" s="9"/>
    </row>
    <row r="67" spans="1:15" ht="15.75" thickTop="1" x14ac:dyDescent="0.25">
      <c r="E67" s="9"/>
      <c r="F67" s="9"/>
      <c r="K67" s="9"/>
      <c r="L67" s="9"/>
    </row>
    <row r="68" spans="1:15" ht="15.75" thickBot="1" x14ac:dyDescent="0.3">
      <c r="A68" s="32"/>
      <c r="B68" s="20" t="s">
        <v>179</v>
      </c>
      <c r="C68" s="33"/>
      <c r="D68" s="33"/>
      <c r="E68" s="26">
        <f>+E33+E66</f>
        <v>24324865.099999998</v>
      </c>
      <c r="F68" s="26">
        <f>+F33+F66</f>
        <v>12287482.480000002</v>
      </c>
      <c r="H68" s="20" t="s">
        <v>180</v>
      </c>
      <c r="I68" s="33"/>
      <c r="J68" s="33"/>
      <c r="K68" s="26">
        <f>+K45+K66</f>
        <v>24324865.10000002</v>
      </c>
      <c r="L68" s="26">
        <f>+L45+L66</f>
        <v>12287482.48</v>
      </c>
      <c r="M68" s="9">
        <f>+K68-E68</f>
        <v>0</v>
      </c>
      <c r="N68" s="9"/>
      <c r="O68" s="9"/>
    </row>
    <row r="69" spans="1:15" ht="15.75" thickTop="1" x14ac:dyDescent="0.25">
      <c r="E69" s="9"/>
      <c r="F69" s="9"/>
      <c r="H69" s="29"/>
      <c r="K69" s="29"/>
      <c r="L69" s="9"/>
      <c r="M69" s="9"/>
      <c r="N69" s="9"/>
      <c r="O69" s="9" t="s">
        <v>16</v>
      </c>
    </row>
    <row r="70" spans="1:15" ht="7.5" customHeight="1" x14ac:dyDescent="0.25">
      <c r="K70" s="9"/>
      <c r="L70" s="9"/>
    </row>
    <row r="71" spans="1:15" x14ac:dyDescent="0.25">
      <c r="B71" s="20" t="s">
        <v>181</v>
      </c>
      <c r="C71" s="17"/>
      <c r="D71" s="17"/>
      <c r="E71" s="17"/>
      <c r="F71" s="29"/>
      <c r="H71" s="20" t="s">
        <v>182</v>
      </c>
      <c r="I71" s="17"/>
      <c r="J71" s="17"/>
      <c r="K71" s="29"/>
      <c r="L71" s="17"/>
      <c r="M71" s="9"/>
      <c r="N71" s="11"/>
    </row>
    <row r="72" spans="1:15" x14ac:dyDescent="0.25">
      <c r="A72" s="3" t="s">
        <v>183</v>
      </c>
      <c r="B72" s="17" t="s">
        <v>184</v>
      </c>
      <c r="C72" s="17"/>
      <c r="D72" s="17"/>
      <c r="E72" s="9">
        <v>34135118.75</v>
      </c>
      <c r="F72" s="11">
        <v>34135118.75</v>
      </c>
      <c r="G72" s="3" t="s">
        <v>185</v>
      </c>
      <c r="H72" s="17" t="s">
        <v>186</v>
      </c>
      <c r="I72" s="17"/>
      <c r="J72" s="17"/>
      <c r="K72" s="9">
        <f>-E72</f>
        <v>-34135118.75</v>
      </c>
      <c r="L72" s="9">
        <v>-34135118.75</v>
      </c>
      <c r="M72" s="9"/>
    </row>
    <row r="73" spans="1:15" x14ac:dyDescent="0.25">
      <c r="K73" s="9"/>
    </row>
    <row r="74" spans="1:15" x14ac:dyDescent="0.25">
      <c r="A74" s="34" t="s">
        <v>187</v>
      </c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</row>
    <row r="75" spans="1:15" x14ac:dyDescent="0.25">
      <c r="A75"/>
      <c r="B75"/>
      <c r="G75"/>
      <c r="H75"/>
      <c r="K75" s="9"/>
    </row>
    <row r="76" spans="1:15" x14ac:dyDescent="0.25">
      <c r="E76" s="9"/>
      <c r="J76" s="9"/>
      <c r="K76" s="9"/>
    </row>
    <row r="77" spans="1:15" x14ac:dyDescent="0.25">
      <c r="D77" t="s">
        <v>188</v>
      </c>
      <c r="K77" s="9"/>
    </row>
    <row r="78" spans="1:15" x14ac:dyDescent="0.25">
      <c r="K78" s="9"/>
    </row>
    <row r="79" spans="1:15" x14ac:dyDescent="0.25">
      <c r="K79" s="9"/>
    </row>
    <row r="80" spans="1:15" x14ac:dyDescent="0.25">
      <c r="K80" s="9"/>
    </row>
    <row r="81" spans="2:12" x14ac:dyDescent="0.25">
      <c r="B81" s="17" t="s">
        <v>189</v>
      </c>
      <c r="C81" s="17"/>
      <c r="D81" s="17"/>
      <c r="E81" s="17"/>
      <c r="F81" s="1" t="s">
        <v>190</v>
      </c>
      <c r="G81" s="1"/>
      <c r="H81" s="1"/>
      <c r="I81" s="17"/>
      <c r="J81" s="17"/>
      <c r="K81" s="17" t="s">
        <v>191</v>
      </c>
      <c r="L81" s="17"/>
    </row>
    <row r="82" spans="2:12" x14ac:dyDescent="0.25">
      <c r="B82" s="1" t="s">
        <v>192</v>
      </c>
      <c r="C82" s="1"/>
      <c r="D82" s="17"/>
      <c r="E82" s="17"/>
      <c r="F82" s="1" t="s">
        <v>193</v>
      </c>
      <c r="G82" s="1"/>
      <c r="H82" s="1"/>
      <c r="I82" s="17"/>
      <c r="J82" s="17"/>
      <c r="K82" s="1" t="s">
        <v>194</v>
      </c>
      <c r="L82" s="1"/>
    </row>
    <row r="83" spans="2:12" x14ac:dyDescent="0.25">
      <c r="K83" s="9"/>
    </row>
    <row r="84" spans="2:12" x14ac:dyDescent="0.25">
      <c r="K84" s="9"/>
    </row>
    <row r="87" spans="2:12" x14ac:dyDescent="0.25">
      <c r="I87" s="11"/>
      <c r="J87" s="11"/>
      <c r="K87" s="11"/>
    </row>
    <row r="88" spans="2:12" x14ac:dyDescent="0.25">
      <c r="F88" s="35"/>
      <c r="I88" s="11"/>
      <c r="J88" s="11"/>
      <c r="K88" s="11"/>
    </row>
    <row r="89" spans="2:12" x14ac:dyDescent="0.25">
      <c r="I89" s="11"/>
      <c r="J89" s="11"/>
      <c r="K89" s="11"/>
    </row>
    <row r="90" spans="2:12" x14ac:dyDescent="0.25">
      <c r="F90" s="9"/>
      <c r="I90" s="11"/>
      <c r="J90" s="11"/>
      <c r="K90" s="11"/>
    </row>
    <row r="91" spans="2:12" x14ac:dyDescent="0.25">
      <c r="I91" s="11"/>
      <c r="J91" s="11"/>
      <c r="K91" s="11"/>
    </row>
    <row r="92" spans="2:12" x14ac:dyDescent="0.25">
      <c r="I92" s="11"/>
      <c r="J92" s="11"/>
      <c r="K92" s="11"/>
    </row>
    <row r="93" spans="2:12" x14ac:dyDescent="0.25">
      <c r="I93" s="11"/>
      <c r="J93" s="11"/>
      <c r="K93" s="11"/>
    </row>
    <row r="94" spans="2:12" x14ac:dyDescent="0.25">
      <c r="I94" s="11"/>
      <c r="J94" s="11"/>
      <c r="K94" s="11"/>
    </row>
    <row r="95" spans="2:12" x14ac:dyDescent="0.25">
      <c r="I95" s="11"/>
      <c r="J95" s="11"/>
      <c r="K95" s="11"/>
    </row>
    <row r="96" spans="2:12" x14ac:dyDescent="0.25">
      <c r="I96" s="11"/>
      <c r="J96" s="11"/>
      <c r="K96" s="11"/>
    </row>
  </sheetData>
  <mergeCells count="9">
    <mergeCell ref="B82:C82"/>
    <mergeCell ref="F82:H82"/>
    <mergeCell ref="K82:L82"/>
    <mergeCell ref="A1:L1"/>
    <mergeCell ref="A2:L2"/>
    <mergeCell ref="A3:L3"/>
    <mergeCell ref="A4:L4"/>
    <mergeCell ref="A74:L74"/>
    <mergeCell ref="F81:H81"/>
  </mergeCells>
  <pageMargins left="0.74803149606299213" right="0.15748031496062992" top="0.43307086614173229" bottom="0.23622047244094491" header="0.31496062992125984" footer="0.15748031496062992"/>
  <pageSetup scale="6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1.Balance Fin </vt:lpstr>
      <vt:lpstr>'1.Balance Fin 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Usuario de Windows</cp:lastModifiedBy>
  <dcterms:created xsi:type="dcterms:W3CDTF">2026-07-06T19:52:41Z</dcterms:created>
  <dcterms:modified xsi:type="dcterms:W3CDTF">2026-07-06T19:53:10Z</dcterms:modified>
</cp:coreProperties>
</file>