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10. OCTUBRE\"/>
    </mc:Choice>
  </mc:AlternateContent>
  <xr:revisionPtr revIDLastSave="0" documentId="13_ncr:1_{17954959-D3E9-48FF-AED3-564F0B39FA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OCTUBRE" sheetId="16" r:id="rId1"/>
    <sheet name="SEPTIEMBRE" sheetId="15" r:id="rId2"/>
    <sheet name="AGOSTO" sheetId="14" r:id="rId3"/>
    <sheet name="JULIO" sheetId="12" r:id="rId4"/>
    <sheet name="JUNIO" sheetId="13" r:id="rId5"/>
    <sheet name="MAYO" sheetId="11" r:id="rId6"/>
    <sheet name="ABRIL" sheetId="10" r:id="rId7"/>
    <sheet name="MARZO" sheetId="9" r:id="rId8"/>
    <sheet name="FEBRERO" sheetId="8" r:id="rId9"/>
    <sheet name="ENERO" sheetId="7" r:id="rId10"/>
    <sheet name="Hoja1" sheetId="3" r:id="rId11"/>
  </sheets>
  <definedNames>
    <definedName name="_xlnm.Print_Area" localSheetId="6">ABRIL!$A$1:$N$53</definedName>
    <definedName name="_xlnm.Print_Area" localSheetId="2">AGOSTO!$A$1:$N$55</definedName>
    <definedName name="_xlnm.Print_Area" localSheetId="9">ENERO!$A$1:$N$53</definedName>
    <definedName name="_xlnm.Print_Area" localSheetId="8">FEBRERO!$A$1:$N$53</definedName>
    <definedName name="_xlnm.Print_Area" localSheetId="3">JULIO!$A$1:$N$55</definedName>
    <definedName name="_xlnm.Print_Area" localSheetId="4">JUNIO!$A$1:$N$55</definedName>
    <definedName name="_xlnm.Print_Area" localSheetId="7">MARZO!$A$1:$N$53</definedName>
    <definedName name="_xlnm.Print_Area" localSheetId="5">MAYO!$A$1:$N$53</definedName>
    <definedName name="_xlnm.Print_Area" localSheetId="0">OCTUBRE!$A$1:$N$55</definedName>
    <definedName name="_xlnm.Print_Area" localSheetId="1">SEPTIEMBRE!$A$1:$N$55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44" i="16" l="1"/>
  <c r="L43" i="16" l="1"/>
  <c r="B44" i="16"/>
  <c r="L41" i="16"/>
  <c r="L40" i="16" s="1"/>
  <c r="L54" i="16"/>
  <c r="L21" i="16"/>
  <c r="L42" i="16"/>
  <c r="I54" i="16"/>
  <c r="B54" i="16"/>
  <c r="B53" i="16"/>
  <c r="B52" i="16"/>
  <c r="B51" i="16"/>
  <c r="E50" i="16"/>
  <c r="B50" i="16" s="1"/>
  <c r="E49" i="16"/>
  <c r="B49" i="16"/>
  <c r="E48" i="16"/>
  <c r="B48" i="16" s="1"/>
  <c r="N47" i="16"/>
  <c r="M47" i="16"/>
  <c r="L47" i="16"/>
  <c r="K47" i="16"/>
  <c r="J47" i="16"/>
  <c r="I47" i="16"/>
  <c r="H47" i="16"/>
  <c r="G47" i="16"/>
  <c r="F47" i="16"/>
  <c r="D47" i="16"/>
  <c r="C47" i="16"/>
  <c r="E46" i="16"/>
  <c r="B46" i="16"/>
  <c r="B45" i="16"/>
  <c r="E44" i="16"/>
  <c r="E43" i="16"/>
  <c r="N42" i="16"/>
  <c r="M42" i="16"/>
  <c r="K42" i="16"/>
  <c r="J42" i="16"/>
  <c r="I42" i="16"/>
  <c r="H42" i="16"/>
  <c r="H39" i="16" s="1"/>
  <c r="G42" i="16"/>
  <c r="F42" i="16"/>
  <c r="D42" i="16"/>
  <c r="C42" i="16"/>
  <c r="K41" i="16"/>
  <c r="K40" i="16" s="1"/>
  <c r="K39" i="16" s="1"/>
  <c r="J41" i="16"/>
  <c r="J40" i="16" s="1"/>
  <c r="J39" i="16" s="1"/>
  <c r="I41" i="16"/>
  <c r="H41" i="16"/>
  <c r="G41" i="16"/>
  <c r="G40" i="16" s="1"/>
  <c r="G39" i="16" s="1"/>
  <c r="F41" i="16"/>
  <c r="F40" i="16" s="1"/>
  <c r="F39" i="16" s="1"/>
  <c r="E41" i="16"/>
  <c r="N40" i="16"/>
  <c r="M40" i="16"/>
  <c r="M39" i="16" s="1"/>
  <c r="I40" i="16"/>
  <c r="I39" i="16" s="1"/>
  <c r="H40" i="16"/>
  <c r="E40" i="16"/>
  <c r="D40" i="16"/>
  <c r="C40" i="16"/>
  <c r="N39" i="16"/>
  <c r="C39" i="16"/>
  <c r="B34" i="16"/>
  <c r="B33" i="16"/>
  <c r="B32" i="16"/>
  <c r="B31" i="16"/>
  <c r="C30" i="16"/>
  <c r="B30" i="16"/>
  <c r="E29" i="16"/>
  <c r="B29" i="16" s="1"/>
  <c r="D29" i="16"/>
  <c r="C29" i="16"/>
  <c r="C28" i="16"/>
  <c r="B28" i="16" s="1"/>
  <c r="N27" i="16"/>
  <c r="M27" i="16"/>
  <c r="L27" i="16"/>
  <c r="K27" i="16"/>
  <c r="J27" i="16"/>
  <c r="I27" i="16"/>
  <c r="H27" i="16"/>
  <c r="G27" i="16"/>
  <c r="F27" i="16"/>
  <c r="D27" i="16"/>
  <c r="D19" i="16" s="1"/>
  <c r="B26" i="16"/>
  <c r="B25" i="16"/>
  <c r="B24" i="16"/>
  <c r="B23" i="16"/>
  <c r="N22" i="16"/>
  <c r="M22" i="16"/>
  <c r="M19" i="16" s="1"/>
  <c r="L22" i="16"/>
  <c r="K22" i="16"/>
  <c r="J22" i="16"/>
  <c r="I22" i="16"/>
  <c r="I19" i="16" s="1"/>
  <c r="H22" i="16"/>
  <c r="G22" i="16"/>
  <c r="F22" i="16"/>
  <c r="E22" i="16"/>
  <c r="B22" i="16" s="1"/>
  <c r="D22" i="16"/>
  <c r="C22" i="16"/>
  <c r="K21" i="16"/>
  <c r="K20" i="16" s="1"/>
  <c r="K19" i="16" s="1"/>
  <c r="J21" i="16"/>
  <c r="I21" i="16"/>
  <c r="H21" i="16"/>
  <c r="H20" i="16" s="1"/>
  <c r="H19" i="16" s="1"/>
  <c r="G21" i="16"/>
  <c r="G20" i="16" s="1"/>
  <c r="F21" i="16"/>
  <c r="E21" i="16"/>
  <c r="N20" i="16"/>
  <c r="N19" i="16" s="1"/>
  <c r="M20" i="16"/>
  <c r="L20" i="16"/>
  <c r="J20" i="16"/>
  <c r="J19" i="16" s="1"/>
  <c r="I20" i="16"/>
  <c r="F20" i="16"/>
  <c r="F19" i="16" s="1"/>
  <c r="E20" i="16"/>
  <c r="D20" i="16"/>
  <c r="C20" i="16"/>
  <c r="B14" i="16"/>
  <c r="B12" i="16"/>
  <c r="B11" i="16"/>
  <c r="N10" i="16"/>
  <c r="M10" i="16"/>
  <c r="M8" i="16" s="1"/>
  <c r="L10" i="16"/>
  <c r="L8" i="16" s="1"/>
  <c r="K10" i="16"/>
  <c r="J10" i="16"/>
  <c r="I10" i="16"/>
  <c r="I8" i="16" s="1"/>
  <c r="H10" i="16"/>
  <c r="H8" i="16" s="1"/>
  <c r="G10" i="16"/>
  <c r="F10" i="16"/>
  <c r="E10" i="16"/>
  <c r="E8" i="16" s="1"/>
  <c r="D10" i="16"/>
  <c r="B10" i="16" s="1"/>
  <c r="B8" i="16" s="1"/>
  <c r="C10" i="16"/>
  <c r="B9" i="16"/>
  <c r="N8" i="16"/>
  <c r="K8" i="16"/>
  <c r="J8" i="16"/>
  <c r="G8" i="16"/>
  <c r="F8" i="16"/>
  <c r="C8" i="16"/>
  <c r="L39" i="16" l="1"/>
  <c r="B43" i="16"/>
  <c r="L19" i="16"/>
  <c r="B47" i="16"/>
  <c r="B20" i="16"/>
  <c r="G19" i="16"/>
  <c r="B21" i="16"/>
  <c r="E27" i="16"/>
  <c r="B40" i="16"/>
  <c r="E42" i="16"/>
  <c r="B42" i="16" s="1"/>
  <c r="D8" i="16"/>
  <c r="E19" i="16"/>
  <c r="D39" i="16"/>
  <c r="B41" i="16"/>
  <c r="E47" i="16"/>
  <c r="E39" i="16" s="1"/>
  <c r="C27" i="16"/>
  <c r="K41" i="15"/>
  <c r="K21" i="15"/>
  <c r="B39" i="16" l="1"/>
  <c r="B36" i="16" s="1"/>
  <c r="C19" i="16"/>
  <c r="B19" i="16" s="1"/>
  <c r="B16" i="16" s="1"/>
  <c r="B27" i="16"/>
  <c r="I54" i="15"/>
  <c r="B54" i="15" s="1"/>
  <c r="B53" i="15"/>
  <c r="B52" i="15"/>
  <c r="B51" i="15"/>
  <c r="E50" i="15"/>
  <c r="B50" i="15" s="1"/>
  <c r="E49" i="15"/>
  <c r="B49" i="15"/>
  <c r="E48" i="15"/>
  <c r="B48" i="15" s="1"/>
  <c r="N47" i="15"/>
  <c r="M47" i="15"/>
  <c r="L47" i="15"/>
  <c r="K47" i="15"/>
  <c r="J47" i="15"/>
  <c r="I47" i="15"/>
  <c r="H47" i="15"/>
  <c r="G47" i="15"/>
  <c r="F47" i="15"/>
  <c r="E47" i="15"/>
  <c r="D47" i="15"/>
  <c r="C47" i="15"/>
  <c r="B47" i="15" s="1"/>
  <c r="E46" i="15"/>
  <c r="B46" i="15" s="1"/>
  <c r="B45" i="15"/>
  <c r="E44" i="15"/>
  <c r="B44" i="15"/>
  <c r="E43" i="15"/>
  <c r="B43" i="15" s="1"/>
  <c r="N42" i="15"/>
  <c r="M42" i="15"/>
  <c r="L42" i="15"/>
  <c r="K42" i="15"/>
  <c r="J42" i="15"/>
  <c r="I42" i="15"/>
  <c r="H42" i="15"/>
  <c r="G42" i="15"/>
  <c r="F42" i="15"/>
  <c r="E42" i="15"/>
  <c r="D42" i="15"/>
  <c r="C42" i="15"/>
  <c r="B42" i="15" s="1"/>
  <c r="J41" i="15"/>
  <c r="J40" i="15" s="1"/>
  <c r="J39" i="15" s="1"/>
  <c r="I41" i="15"/>
  <c r="H41" i="15"/>
  <c r="G41" i="15"/>
  <c r="F41" i="15"/>
  <c r="F40" i="15" s="1"/>
  <c r="F39" i="15" s="1"/>
  <c r="E41" i="15"/>
  <c r="B41" i="15" s="1"/>
  <c r="N40" i="15"/>
  <c r="M40" i="15"/>
  <c r="M39" i="15" s="1"/>
  <c r="L40" i="15"/>
  <c r="L39" i="15" s="1"/>
  <c r="K40" i="15"/>
  <c r="I40" i="15"/>
  <c r="I39" i="15" s="1"/>
  <c r="H40" i="15"/>
  <c r="H39" i="15" s="1"/>
  <c r="G40" i="15"/>
  <c r="E40" i="15"/>
  <c r="E39" i="15" s="1"/>
  <c r="D40" i="15"/>
  <c r="D39" i="15" s="1"/>
  <c r="C40" i="15"/>
  <c r="N39" i="15"/>
  <c r="K39" i="15"/>
  <c r="G39" i="15"/>
  <c r="C39" i="15"/>
  <c r="B34" i="15"/>
  <c r="B33" i="15"/>
  <c r="B32" i="15"/>
  <c r="B31" i="15"/>
  <c r="C30" i="15"/>
  <c r="B30" i="15"/>
  <c r="E29" i="15"/>
  <c r="E27" i="15" s="1"/>
  <c r="D29" i="15"/>
  <c r="B29" i="15" s="1"/>
  <c r="C29" i="15"/>
  <c r="C28" i="15"/>
  <c r="B28" i="15" s="1"/>
  <c r="N27" i="15"/>
  <c r="M27" i="15"/>
  <c r="L27" i="15"/>
  <c r="K27" i="15"/>
  <c r="J27" i="15"/>
  <c r="I27" i="15"/>
  <c r="H27" i="15"/>
  <c r="G27" i="15"/>
  <c r="F27" i="15"/>
  <c r="D27" i="15"/>
  <c r="B26" i="15"/>
  <c r="B25" i="15"/>
  <c r="B24" i="15"/>
  <c r="B23" i="15"/>
  <c r="N22" i="15"/>
  <c r="M22" i="15"/>
  <c r="L22" i="15"/>
  <c r="K22" i="15"/>
  <c r="J22" i="15"/>
  <c r="I22" i="15"/>
  <c r="H22" i="15"/>
  <c r="G22" i="15"/>
  <c r="F22" i="15"/>
  <c r="E22" i="15"/>
  <c r="D22" i="15"/>
  <c r="B22" i="15" s="1"/>
  <c r="C22" i="15"/>
  <c r="J21" i="15"/>
  <c r="J20" i="15" s="1"/>
  <c r="J19" i="15" s="1"/>
  <c r="I21" i="15"/>
  <c r="H21" i="15"/>
  <c r="G21" i="15"/>
  <c r="G20" i="15" s="1"/>
  <c r="G19" i="15" s="1"/>
  <c r="F21" i="15"/>
  <c r="F20" i="15" s="1"/>
  <c r="F19" i="15" s="1"/>
  <c r="E21" i="15"/>
  <c r="B21" i="15" s="1"/>
  <c r="N20" i="15"/>
  <c r="M20" i="15"/>
  <c r="M19" i="15" s="1"/>
  <c r="L20" i="15"/>
  <c r="L19" i="15" s="1"/>
  <c r="K20" i="15"/>
  <c r="I20" i="15"/>
  <c r="I19" i="15" s="1"/>
  <c r="H20" i="15"/>
  <c r="H19" i="15" s="1"/>
  <c r="E20" i="15"/>
  <c r="E19" i="15" s="1"/>
  <c r="D20" i="15"/>
  <c r="D19" i="15" s="1"/>
  <c r="C20" i="15"/>
  <c r="N19" i="15"/>
  <c r="B14" i="15"/>
  <c r="B12" i="15"/>
  <c r="B11" i="15"/>
  <c r="N10" i="15"/>
  <c r="N8" i="15" s="1"/>
  <c r="M10" i="15"/>
  <c r="L10" i="15"/>
  <c r="K10" i="15"/>
  <c r="K8" i="15" s="1"/>
  <c r="J10" i="15"/>
  <c r="J8" i="15" s="1"/>
  <c r="I10" i="15"/>
  <c r="H10" i="15"/>
  <c r="G10" i="15"/>
  <c r="G8" i="15" s="1"/>
  <c r="F10" i="15"/>
  <c r="F8" i="15" s="1"/>
  <c r="E10" i="15"/>
  <c r="D10" i="15"/>
  <c r="C10" i="15"/>
  <c r="B10" i="15" s="1"/>
  <c r="B8" i="15" s="1"/>
  <c r="B9" i="15"/>
  <c r="M8" i="15"/>
  <c r="L8" i="15"/>
  <c r="I8" i="15"/>
  <c r="H8" i="15"/>
  <c r="E8" i="15"/>
  <c r="D8" i="15"/>
  <c r="K19" i="15" l="1"/>
  <c r="B40" i="15"/>
  <c r="B39" i="15"/>
  <c r="B36" i="15" s="1"/>
  <c r="B20" i="15"/>
  <c r="C8" i="15"/>
  <c r="C27" i="15"/>
  <c r="J41" i="14"/>
  <c r="J40" i="14" s="1"/>
  <c r="J39" i="14" s="1"/>
  <c r="J21" i="14"/>
  <c r="J20" i="14" s="1"/>
  <c r="I54" i="14"/>
  <c r="B54" i="14"/>
  <c r="B53" i="14"/>
  <c r="B52" i="14"/>
  <c r="B51" i="14"/>
  <c r="E50" i="14"/>
  <c r="B50" i="14"/>
  <c r="E49" i="14"/>
  <c r="B49" i="14"/>
  <c r="E48" i="14"/>
  <c r="E47" i="14" s="1"/>
  <c r="B48" i="14"/>
  <c r="N47" i="14"/>
  <c r="M47" i="14"/>
  <c r="L47" i="14"/>
  <c r="K47" i="14"/>
  <c r="J47" i="14"/>
  <c r="I47" i="14"/>
  <c r="H47" i="14"/>
  <c r="G47" i="14"/>
  <c r="F47" i="14"/>
  <c r="D47" i="14"/>
  <c r="C47" i="14"/>
  <c r="B47" i="14" s="1"/>
  <c r="E46" i="14"/>
  <c r="B46" i="14"/>
  <c r="B45" i="14"/>
  <c r="E44" i="14"/>
  <c r="B44" i="14"/>
  <c r="E43" i="14"/>
  <c r="E42" i="14" s="1"/>
  <c r="B43" i="14"/>
  <c r="N42" i="14"/>
  <c r="M42" i="14"/>
  <c r="L42" i="14"/>
  <c r="K42" i="14"/>
  <c r="J42" i="14"/>
  <c r="I42" i="14"/>
  <c r="H42" i="14"/>
  <c r="G42" i="14"/>
  <c r="F42" i="14"/>
  <c r="D42" i="14"/>
  <c r="C42" i="14"/>
  <c r="B42" i="14" s="1"/>
  <c r="I41" i="14"/>
  <c r="I40" i="14" s="1"/>
  <c r="I39" i="14" s="1"/>
  <c r="H41" i="14"/>
  <c r="H40" i="14" s="1"/>
  <c r="H39" i="14" s="1"/>
  <c r="G41" i="14"/>
  <c r="B41" i="14" s="1"/>
  <c r="F41" i="14"/>
  <c r="E41" i="14"/>
  <c r="E40" i="14" s="1"/>
  <c r="N40" i="14"/>
  <c r="N39" i="14" s="1"/>
  <c r="M40" i="14"/>
  <c r="L40" i="14"/>
  <c r="K40" i="14"/>
  <c r="F40" i="14"/>
  <c r="F39" i="14" s="1"/>
  <c r="D40" i="14"/>
  <c r="C40" i="14"/>
  <c r="M39" i="14"/>
  <c r="L39" i="14"/>
  <c r="K39" i="14"/>
  <c r="D39" i="14"/>
  <c r="C39" i="14"/>
  <c r="B34" i="14"/>
  <c r="B33" i="14"/>
  <c r="B32" i="14"/>
  <c r="B31" i="14"/>
  <c r="C30" i="14"/>
  <c r="B30" i="14"/>
  <c r="E29" i="14"/>
  <c r="D29" i="14"/>
  <c r="D27" i="14" s="1"/>
  <c r="D19" i="14" s="1"/>
  <c r="C29" i="14"/>
  <c r="C27" i="14" s="1"/>
  <c r="B29" i="14"/>
  <c r="C28" i="14"/>
  <c r="B28" i="14"/>
  <c r="N27" i="14"/>
  <c r="M27" i="14"/>
  <c r="L27" i="14"/>
  <c r="K27" i="14"/>
  <c r="J27" i="14"/>
  <c r="I27" i="14"/>
  <c r="H27" i="14"/>
  <c r="G27" i="14"/>
  <c r="F27" i="14"/>
  <c r="E27" i="14"/>
  <c r="B26" i="14"/>
  <c r="B25" i="14"/>
  <c r="B24" i="14"/>
  <c r="B23" i="14"/>
  <c r="N22" i="14"/>
  <c r="M22" i="14"/>
  <c r="L22" i="14"/>
  <c r="K22" i="14"/>
  <c r="J22" i="14"/>
  <c r="I22" i="14"/>
  <c r="H22" i="14"/>
  <c r="G22" i="14"/>
  <c r="F22" i="14"/>
  <c r="B22" i="14" s="1"/>
  <c r="E22" i="14"/>
  <c r="D22" i="14"/>
  <c r="C22" i="14"/>
  <c r="I21" i="14"/>
  <c r="H21" i="14"/>
  <c r="H20" i="14" s="1"/>
  <c r="H19" i="14" s="1"/>
  <c r="G21" i="14"/>
  <c r="G20" i="14" s="1"/>
  <c r="G19" i="14" s="1"/>
  <c r="F21" i="14"/>
  <c r="B21" i="14" s="1"/>
  <c r="E21" i="14"/>
  <c r="N20" i="14"/>
  <c r="M20" i="14"/>
  <c r="M19" i="14" s="1"/>
  <c r="L20" i="14"/>
  <c r="K20" i="14"/>
  <c r="I20" i="14"/>
  <c r="I19" i="14" s="1"/>
  <c r="E20" i="14"/>
  <c r="E19" i="14" s="1"/>
  <c r="D20" i="14"/>
  <c r="C20" i="14"/>
  <c r="N19" i="14"/>
  <c r="L19" i="14"/>
  <c r="K19" i="14"/>
  <c r="B14" i="14"/>
  <c r="B12" i="14"/>
  <c r="B11" i="14"/>
  <c r="N10" i="14"/>
  <c r="M10" i="14"/>
  <c r="L10" i="14"/>
  <c r="L8" i="14" s="1"/>
  <c r="K10" i="14"/>
  <c r="K8" i="14" s="1"/>
  <c r="J10" i="14"/>
  <c r="I10" i="14"/>
  <c r="H10" i="14"/>
  <c r="H8" i="14" s="1"/>
  <c r="G10" i="14"/>
  <c r="G8" i="14" s="1"/>
  <c r="F10" i="14"/>
  <c r="E10" i="14"/>
  <c r="D10" i="14"/>
  <c r="D8" i="14" s="1"/>
  <c r="C10" i="14"/>
  <c r="B10" i="14" s="1"/>
  <c r="B8" i="14" s="1"/>
  <c r="B9" i="14"/>
  <c r="N8" i="14"/>
  <c r="M8" i="14"/>
  <c r="J8" i="14"/>
  <c r="I8" i="14"/>
  <c r="F8" i="14"/>
  <c r="E8" i="14"/>
  <c r="B27" i="15" l="1"/>
  <c r="C19" i="15"/>
  <c r="B19" i="15" s="1"/>
  <c r="J19" i="14"/>
  <c r="B27" i="14"/>
  <c r="C19" i="14"/>
  <c r="E39" i="14"/>
  <c r="B39" i="14" s="1"/>
  <c r="B36" i="14" s="1"/>
  <c r="F20" i="14"/>
  <c r="F19" i="14" s="1"/>
  <c r="G40" i="14"/>
  <c r="G39" i="14" s="1"/>
  <c r="C8" i="14"/>
  <c r="B54" i="13"/>
  <c r="B53" i="13"/>
  <c r="B52" i="13"/>
  <c r="B51" i="13"/>
  <c r="E50" i="13"/>
  <c r="B50" i="13" s="1"/>
  <c r="E49" i="13"/>
  <c r="B49" i="13"/>
  <c r="E48" i="13"/>
  <c r="B48" i="13" s="1"/>
  <c r="N47" i="13"/>
  <c r="M47" i="13"/>
  <c r="L47" i="13"/>
  <c r="K47" i="13"/>
  <c r="J47" i="13"/>
  <c r="I47" i="13"/>
  <c r="H47" i="13"/>
  <c r="G47" i="13"/>
  <c r="F47" i="13"/>
  <c r="D47" i="13"/>
  <c r="C47" i="13"/>
  <c r="E46" i="13"/>
  <c r="B46" i="13"/>
  <c r="B45" i="13"/>
  <c r="E44" i="13"/>
  <c r="B44" i="13"/>
  <c r="E43" i="13"/>
  <c r="B43" i="13" s="1"/>
  <c r="N42" i="13"/>
  <c r="M42" i="13"/>
  <c r="L42" i="13"/>
  <c r="K42" i="13"/>
  <c r="J42" i="13"/>
  <c r="I42" i="13"/>
  <c r="H42" i="13"/>
  <c r="G42" i="13"/>
  <c r="F42" i="13"/>
  <c r="D42" i="13"/>
  <c r="C42" i="13"/>
  <c r="I40" i="13"/>
  <c r="I39" i="13" s="1"/>
  <c r="H41" i="13"/>
  <c r="H40" i="13" s="1"/>
  <c r="H39" i="13" s="1"/>
  <c r="G41" i="13"/>
  <c r="F41" i="13"/>
  <c r="F40" i="13" s="1"/>
  <c r="F39" i="13" s="1"/>
  <c r="E41" i="13"/>
  <c r="E40" i="13" s="1"/>
  <c r="B41" i="13"/>
  <c r="N40" i="13"/>
  <c r="M40" i="13"/>
  <c r="L40" i="13"/>
  <c r="K40" i="13"/>
  <c r="K39" i="13" s="1"/>
  <c r="J40" i="13"/>
  <c r="G40" i="13"/>
  <c r="G39" i="13" s="1"/>
  <c r="D40" i="13"/>
  <c r="C40" i="13"/>
  <c r="N39" i="13"/>
  <c r="M39" i="13"/>
  <c r="L39" i="13"/>
  <c r="J39" i="13"/>
  <c r="D39" i="13"/>
  <c r="B34" i="13"/>
  <c r="B33" i="13"/>
  <c r="B32" i="13"/>
  <c r="B31" i="13"/>
  <c r="C30" i="13"/>
  <c r="B30" i="13" s="1"/>
  <c r="E29" i="13"/>
  <c r="E27" i="13" s="1"/>
  <c r="D29" i="13"/>
  <c r="D27" i="13" s="1"/>
  <c r="D19" i="13" s="1"/>
  <c r="C29" i="13"/>
  <c r="B29" i="13" s="1"/>
  <c r="C28" i="13"/>
  <c r="B28" i="13"/>
  <c r="N27" i="13"/>
  <c r="M27" i="13"/>
  <c r="L27" i="13"/>
  <c r="K27" i="13"/>
  <c r="J27" i="13"/>
  <c r="I27" i="13"/>
  <c r="H27" i="13"/>
  <c r="G27" i="13"/>
  <c r="F27" i="13"/>
  <c r="B26" i="13"/>
  <c r="B25" i="13"/>
  <c r="B24" i="13"/>
  <c r="B23" i="13"/>
  <c r="N22" i="13"/>
  <c r="M22" i="13"/>
  <c r="L22" i="13"/>
  <c r="K22" i="13"/>
  <c r="J22" i="13"/>
  <c r="I22" i="13"/>
  <c r="H22" i="13"/>
  <c r="G22" i="13"/>
  <c r="F22" i="13"/>
  <c r="E22" i="13"/>
  <c r="D22" i="13"/>
  <c r="C22" i="13"/>
  <c r="B22" i="13" s="1"/>
  <c r="I20" i="13"/>
  <c r="I19" i="13" s="1"/>
  <c r="H21" i="13"/>
  <c r="H20" i="13" s="1"/>
  <c r="H19" i="13" s="1"/>
  <c r="G21" i="13"/>
  <c r="B21" i="13" s="1"/>
  <c r="F21" i="13"/>
  <c r="E21" i="13"/>
  <c r="E20" i="13" s="1"/>
  <c r="N20" i="13"/>
  <c r="N19" i="13" s="1"/>
  <c r="M20" i="13"/>
  <c r="L20" i="13"/>
  <c r="K20" i="13"/>
  <c r="J20" i="13"/>
  <c r="J19" i="13" s="1"/>
  <c r="F20" i="13"/>
  <c r="F19" i="13" s="1"/>
  <c r="D20" i="13"/>
  <c r="C20" i="13"/>
  <c r="M19" i="13"/>
  <c r="L19" i="13"/>
  <c r="K19" i="13"/>
  <c r="B14" i="13"/>
  <c r="B12" i="13"/>
  <c r="B11" i="13"/>
  <c r="N10" i="13"/>
  <c r="M10" i="13"/>
  <c r="M8" i="13" s="1"/>
  <c r="L10" i="13"/>
  <c r="L8" i="13" s="1"/>
  <c r="K10" i="13"/>
  <c r="J10" i="13"/>
  <c r="I10" i="13"/>
  <c r="I8" i="13" s="1"/>
  <c r="H10" i="13"/>
  <c r="H8" i="13" s="1"/>
  <c r="G10" i="13"/>
  <c r="F10" i="13"/>
  <c r="E10" i="13"/>
  <c r="E8" i="13" s="1"/>
  <c r="D10" i="13"/>
  <c r="B10" i="13" s="1"/>
  <c r="B8" i="13" s="1"/>
  <c r="C10" i="13"/>
  <c r="B9" i="13"/>
  <c r="N8" i="13"/>
  <c r="K8" i="13"/>
  <c r="J8" i="13"/>
  <c r="G8" i="13"/>
  <c r="F8" i="13"/>
  <c r="C8" i="13"/>
  <c r="I41" i="12"/>
  <c r="I54" i="12"/>
  <c r="I21" i="12"/>
  <c r="B54" i="12"/>
  <c r="B53" i="12"/>
  <c r="B33" i="12"/>
  <c r="B16" i="15" l="1"/>
  <c r="B20" i="14"/>
  <c r="B19" i="14"/>
  <c r="B16" i="14" s="1"/>
  <c r="B40" i="14"/>
  <c r="E19" i="13"/>
  <c r="B40" i="13"/>
  <c r="G20" i="13"/>
  <c r="G19" i="13" s="1"/>
  <c r="C27" i="13"/>
  <c r="E42" i="13"/>
  <c r="B42" i="13" s="1"/>
  <c r="E47" i="13"/>
  <c r="B47" i="13" s="1"/>
  <c r="D8" i="13"/>
  <c r="C39" i="13"/>
  <c r="H41" i="12"/>
  <c r="H21" i="12"/>
  <c r="B39" i="13" l="1"/>
  <c r="B36" i="13" s="1"/>
  <c r="B20" i="13"/>
  <c r="E39" i="13"/>
  <c r="C19" i="13"/>
  <c r="B19" i="13" s="1"/>
  <c r="B27" i="13"/>
  <c r="B52" i="12"/>
  <c r="B51" i="12"/>
  <c r="E50" i="12"/>
  <c r="B50" i="12"/>
  <c r="E49" i="12"/>
  <c r="B49" i="12"/>
  <c r="E48" i="12"/>
  <c r="B48" i="12"/>
  <c r="N47" i="12"/>
  <c r="M47" i="12"/>
  <c r="L47" i="12"/>
  <c r="K47" i="12"/>
  <c r="J47" i="12"/>
  <c r="I47" i="12"/>
  <c r="H47" i="12"/>
  <c r="G47" i="12"/>
  <c r="F47" i="12"/>
  <c r="E47" i="12"/>
  <c r="D47" i="12"/>
  <c r="C47" i="12"/>
  <c r="B47" i="12" s="1"/>
  <c r="E46" i="12"/>
  <c r="B46" i="12" s="1"/>
  <c r="B45" i="12"/>
  <c r="E44" i="12"/>
  <c r="B44" i="12"/>
  <c r="E43" i="12"/>
  <c r="B43" i="12"/>
  <c r="N42" i="12"/>
  <c r="M42" i="12"/>
  <c r="L42" i="12"/>
  <c r="K42" i="12"/>
  <c r="K39" i="12" s="1"/>
  <c r="J42" i="12"/>
  <c r="I42" i="12"/>
  <c r="H42" i="12"/>
  <c r="G42" i="12"/>
  <c r="F42" i="12"/>
  <c r="E42" i="12"/>
  <c r="D42" i="12"/>
  <c r="C42" i="12"/>
  <c r="G41" i="12"/>
  <c r="G40" i="12" s="1"/>
  <c r="G39" i="12" s="1"/>
  <c r="F41" i="12"/>
  <c r="E41" i="12"/>
  <c r="B41" i="12" s="1"/>
  <c r="N40" i="12"/>
  <c r="N39" i="12" s="1"/>
  <c r="M40" i="12"/>
  <c r="L40" i="12"/>
  <c r="L39" i="12" s="1"/>
  <c r="K40" i="12"/>
  <c r="J40" i="12"/>
  <c r="J39" i="12" s="1"/>
  <c r="I40" i="12"/>
  <c r="H40" i="12"/>
  <c r="F40" i="12"/>
  <c r="F39" i="12" s="1"/>
  <c r="D40" i="12"/>
  <c r="D39" i="12" s="1"/>
  <c r="C40" i="12"/>
  <c r="M39" i="12"/>
  <c r="I39" i="12"/>
  <c r="B34" i="12"/>
  <c r="B32" i="12"/>
  <c r="B31" i="12"/>
  <c r="C30" i="12"/>
  <c r="B30" i="12" s="1"/>
  <c r="E29" i="12"/>
  <c r="E27" i="12" s="1"/>
  <c r="D29" i="12"/>
  <c r="C29" i="12"/>
  <c r="B29" i="12" s="1"/>
  <c r="C28" i="12"/>
  <c r="B28" i="12" s="1"/>
  <c r="N27" i="12"/>
  <c r="M27" i="12"/>
  <c r="L27" i="12"/>
  <c r="K27" i="12"/>
  <c r="J27" i="12"/>
  <c r="I27" i="12"/>
  <c r="H27" i="12"/>
  <c r="G27" i="12"/>
  <c r="F27" i="12"/>
  <c r="D27" i="12"/>
  <c r="B26" i="12"/>
  <c r="B25" i="12"/>
  <c r="B24" i="12"/>
  <c r="B23" i="12"/>
  <c r="N22" i="12"/>
  <c r="M22" i="12"/>
  <c r="L22" i="12"/>
  <c r="K22" i="12"/>
  <c r="K19" i="12" s="1"/>
  <c r="J22" i="12"/>
  <c r="I22" i="12"/>
  <c r="H22" i="12"/>
  <c r="G22" i="12"/>
  <c r="F22" i="12"/>
  <c r="E22" i="12"/>
  <c r="D22" i="12"/>
  <c r="C22" i="12"/>
  <c r="B22" i="12" s="1"/>
  <c r="G21" i="12"/>
  <c r="G20" i="12" s="1"/>
  <c r="G19" i="12" s="1"/>
  <c r="F21" i="12"/>
  <c r="E21" i="12"/>
  <c r="B21" i="12" s="1"/>
  <c r="N20" i="12"/>
  <c r="N19" i="12" s="1"/>
  <c r="M20" i="12"/>
  <c r="L20" i="12"/>
  <c r="L19" i="12" s="1"/>
  <c r="K20" i="12"/>
  <c r="J20" i="12"/>
  <c r="J19" i="12" s="1"/>
  <c r="I20" i="12"/>
  <c r="I19" i="12" s="1"/>
  <c r="H20" i="12"/>
  <c r="H19" i="12" s="1"/>
  <c r="F20" i="12"/>
  <c r="F19" i="12" s="1"/>
  <c r="D20" i="12"/>
  <c r="D19" i="12" s="1"/>
  <c r="C20" i="12"/>
  <c r="M19" i="12"/>
  <c r="B14" i="12"/>
  <c r="B12" i="12"/>
  <c r="B11" i="12"/>
  <c r="N10" i="12"/>
  <c r="N8" i="12" s="1"/>
  <c r="M10" i="12"/>
  <c r="L10" i="12"/>
  <c r="K10" i="12"/>
  <c r="J10" i="12"/>
  <c r="J8" i="12" s="1"/>
  <c r="I10" i="12"/>
  <c r="H10" i="12"/>
  <c r="G10" i="12"/>
  <c r="F10" i="12"/>
  <c r="F8" i="12" s="1"/>
  <c r="E10" i="12"/>
  <c r="D10" i="12"/>
  <c r="C10" i="12"/>
  <c r="B10" i="12"/>
  <c r="B8" i="12" s="1"/>
  <c r="B9" i="12"/>
  <c r="M8" i="12"/>
  <c r="L8" i="12"/>
  <c r="K8" i="12"/>
  <c r="I8" i="12"/>
  <c r="H8" i="12"/>
  <c r="G8" i="12"/>
  <c r="E8" i="12"/>
  <c r="D8" i="12"/>
  <c r="C8" i="12"/>
  <c r="B16" i="13" l="1"/>
  <c r="H39" i="12"/>
  <c r="B42" i="12"/>
  <c r="E20" i="12"/>
  <c r="E19" i="12" s="1"/>
  <c r="C27" i="12"/>
  <c r="B27" i="12" s="1"/>
  <c r="E40" i="12"/>
  <c r="E39" i="12" s="1"/>
  <c r="C39" i="12"/>
  <c r="B39" i="12" s="1"/>
  <c r="B36" i="12" s="1"/>
  <c r="B40" i="12"/>
  <c r="C19" i="12"/>
  <c r="B19" i="12" s="1"/>
  <c r="B16" i="12" s="1"/>
  <c r="G40" i="11"/>
  <c r="G21" i="11"/>
  <c r="F21" i="11"/>
  <c r="F40" i="11"/>
  <c r="F21" i="10"/>
  <c r="F40" i="10"/>
  <c r="B20" i="12" l="1"/>
  <c r="B52" i="11"/>
  <c r="B51" i="11"/>
  <c r="B50" i="11"/>
  <c r="E49" i="11"/>
  <c r="B49" i="11" s="1"/>
  <c r="E48" i="11"/>
  <c r="B48" i="11"/>
  <c r="E47" i="11"/>
  <c r="B47" i="11" s="1"/>
  <c r="N46" i="11"/>
  <c r="M46" i="11"/>
  <c r="L46" i="11"/>
  <c r="L38" i="11" s="1"/>
  <c r="K46" i="11"/>
  <c r="J46" i="11"/>
  <c r="I46" i="11"/>
  <c r="H46" i="11"/>
  <c r="H38" i="11" s="1"/>
  <c r="G46" i="11"/>
  <c r="F46" i="11"/>
  <c r="D46" i="11"/>
  <c r="C46" i="11"/>
  <c r="E45" i="11"/>
  <c r="B45" i="11" s="1"/>
  <c r="B44" i="11"/>
  <c r="E43" i="11"/>
  <c r="B43" i="11" s="1"/>
  <c r="E42" i="11"/>
  <c r="B42" i="11"/>
  <c r="N41" i="11"/>
  <c r="M41" i="11"/>
  <c r="L41" i="11"/>
  <c r="K41" i="11"/>
  <c r="J41" i="11"/>
  <c r="I41" i="11"/>
  <c r="H41" i="11"/>
  <c r="G41" i="11"/>
  <c r="F41" i="11"/>
  <c r="D41" i="11"/>
  <c r="C41" i="11"/>
  <c r="F39" i="11"/>
  <c r="F38" i="11" s="1"/>
  <c r="E40" i="11"/>
  <c r="B40" i="11" s="1"/>
  <c r="N39" i="11"/>
  <c r="N38" i="11" s="1"/>
  <c r="M39" i="11"/>
  <c r="M38" i="11" s="1"/>
  <c r="L39" i="11"/>
  <c r="K39" i="11"/>
  <c r="J39" i="11"/>
  <c r="I39" i="11"/>
  <c r="I38" i="11" s="1"/>
  <c r="H39" i="11"/>
  <c r="G39" i="11"/>
  <c r="E39" i="11"/>
  <c r="D39" i="11"/>
  <c r="D38" i="11" s="1"/>
  <c r="C39" i="11"/>
  <c r="J38" i="11"/>
  <c r="B33" i="11"/>
  <c r="B32" i="11"/>
  <c r="B31" i="11"/>
  <c r="C30" i="11"/>
  <c r="B30" i="11"/>
  <c r="E29" i="11"/>
  <c r="B29" i="11" s="1"/>
  <c r="D29" i="11"/>
  <c r="D27" i="11" s="1"/>
  <c r="C29" i="11"/>
  <c r="C28" i="11"/>
  <c r="B28" i="11" s="1"/>
  <c r="N27" i="11"/>
  <c r="M27" i="11"/>
  <c r="L27" i="11"/>
  <c r="K27" i="11"/>
  <c r="J27" i="11"/>
  <c r="I27" i="11"/>
  <c r="H27" i="11"/>
  <c r="G27" i="11"/>
  <c r="F27" i="11"/>
  <c r="C27" i="11"/>
  <c r="B26" i="11"/>
  <c r="B25" i="11"/>
  <c r="B24" i="11"/>
  <c r="B23" i="11"/>
  <c r="N22" i="11"/>
  <c r="M22" i="11"/>
  <c r="L22" i="11"/>
  <c r="K22" i="11"/>
  <c r="K19" i="11" s="1"/>
  <c r="J22" i="11"/>
  <c r="I22" i="11"/>
  <c r="H22" i="11"/>
  <c r="G22" i="11"/>
  <c r="F22" i="11"/>
  <c r="E22" i="11"/>
  <c r="D22" i="11"/>
  <c r="C22" i="11"/>
  <c r="B22" i="11" s="1"/>
  <c r="E21" i="11"/>
  <c r="E20" i="11" s="1"/>
  <c r="N20" i="11"/>
  <c r="N19" i="11" s="1"/>
  <c r="M20" i="11"/>
  <c r="L20" i="11"/>
  <c r="K20" i="11"/>
  <c r="J20" i="11"/>
  <c r="J19" i="11" s="1"/>
  <c r="I20" i="11"/>
  <c r="H20" i="11"/>
  <c r="G20" i="11"/>
  <c r="F20" i="11"/>
  <c r="F19" i="11" s="1"/>
  <c r="D20" i="11"/>
  <c r="D19" i="11" s="1"/>
  <c r="C20" i="11"/>
  <c r="B14" i="11"/>
  <c r="B12" i="11"/>
  <c r="B11" i="11"/>
  <c r="N10" i="11"/>
  <c r="M10" i="11"/>
  <c r="M8" i="11" s="1"/>
  <c r="L10" i="11"/>
  <c r="L8" i="11" s="1"/>
  <c r="K10" i="11"/>
  <c r="K8" i="11" s="1"/>
  <c r="J10" i="11"/>
  <c r="J8" i="11" s="1"/>
  <c r="I10" i="11"/>
  <c r="I8" i="11" s="1"/>
  <c r="H10" i="11"/>
  <c r="H8" i="11" s="1"/>
  <c r="G10" i="11"/>
  <c r="G8" i="11" s="1"/>
  <c r="F10" i="11"/>
  <c r="E10" i="11"/>
  <c r="E8" i="11" s="1"/>
  <c r="D10" i="11"/>
  <c r="C10" i="11"/>
  <c r="C8" i="11" s="1"/>
  <c r="B9" i="11"/>
  <c r="N8" i="11"/>
  <c r="F8" i="11"/>
  <c r="E27" i="11" l="1"/>
  <c r="M19" i="11"/>
  <c r="G19" i="11"/>
  <c r="K38" i="11"/>
  <c r="C19" i="11"/>
  <c r="I19" i="11"/>
  <c r="E46" i="11"/>
  <c r="B46" i="11" s="1"/>
  <c r="B10" i="11"/>
  <c r="B8" i="11" s="1"/>
  <c r="H19" i="11"/>
  <c r="L19" i="11"/>
  <c r="E41" i="11"/>
  <c r="B41" i="11" s="1"/>
  <c r="G38" i="11"/>
  <c r="B39" i="11"/>
  <c r="B27" i="11"/>
  <c r="E19" i="11"/>
  <c r="B19" i="11" s="1"/>
  <c r="B20" i="11"/>
  <c r="B21" i="11"/>
  <c r="D8" i="11"/>
  <c r="C38" i="11"/>
  <c r="E49" i="10"/>
  <c r="E48" i="10"/>
  <c r="E47" i="10"/>
  <c r="D46" i="10"/>
  <c r="E45" i="10"/>
  <c r="E43" i="10"/>
  <c r="E42" i="10"/>
  <c r="E38" i="11" l="1"/>
  <c r="E46" i="10"/>
  <c r="B38" i="11"/>
  <c r="B35" i="11" s="1"/>
  <c r="B16" i="11"/>
  <c r="E45" i="9"/>
  <c r="E49" i="9"/>
  <c r="E43" i="9"/>
  <c r="E48" i="9"/>
  <c r="E42" i="9"/>
  <c r="E47" i="9"/>
  <c r="F20" i="10" l="1"/>
  <c r="B52" i="10"/>
  <c r="B51" i="10"/>
  <c r="B50" i="10"/>
  <c r="B49" i="10"/>
  <c r="B48" i="10"/>
  <c r="B47" i="10"/>
  <c r="N46" i="10"/>
  <c r="M46" i="10"/>
  <c r="L46" i="10"/>
  <c r="K46" i="10"/>
  <c r="J46" i="10"/>
  <c r="I46" i="10"/>
  <c r="H46" i="10"/>
  <c r="G46" i="10"/>
  <c r="F46" i="10"/>
  <c r="C46" i="10"/>
  <c r="B45" i="10"/>
  <c r="B44" i="10"/>
  <c r="B43" i="10"/>
  <c r="B42" i="10"/>
  <c r="N41" i="10"/>
  <c r="M41" i="10"/>
  <c r="L41" i="10"/>
  <c r="K41" i="10"/>
  <c r="J41" i="10"/>
  <c r="I41" i="10"/>
  <c r="H41" i="10"/>
  <c r="G41" i="10"/>
  <c r="F41" i="10"/>
  <c r="E41" i="10"/>
  <c r="D41" i="10"/>
  <c r="C41" i="10"/>
  <c r="E40" i="10"/>
  <c r="B40" i="10" s="1"/>
  <c r="N39" i="10"/>
  <c r="N38" i="10" s="1"/>
  <c r="M39" i="10"/>
  <c r="M38" i="10" s="1"/>
  <c r="L39" i="10"/>
  <c r="K39" i="10"/>
  <c r="J39" i="10"/>
  <c r="J38" i="10" s="1"/>
  <c r="I39" i="10"/>
  <c r="I38" i="10" s="1"/>
  <c r="H39" i="10"/>
  <c r="G39" i="10"/>
  <c r="F39" i="10"/>
  <c r="D39" i="10"/>
  <c r="D38" i="10" s="1"/>
  <c r="C39" i="10"/>
  <c r="K38" i="10"/>
  <c r="G38" i="10"/>
  <c r="C38" i="10"/>
  <c r="B33" i="10"/>
  <c r="B32" i="10"/>
  <c r="B31" i="10"/>
  <c r="C30" i="10"/>
  <c r="B30" i="10" s="1"/>
  <c r="E29" i="10"/>
  <c r="D29" i="10"/>
  <c r="D27" i="10" s="1"/>
  <c r="C29" i="10"/>
  <c r="B29" i="10" s="1"/>
  <c r="C28" i="10"/>
  <c r="B28" i="10" s="1"/>
  <c r="N27" i="10"/>
  <c r="M27" i="10"/>
  <c r="L27" i="10"/>
  <c r="K27" i="10"/>
  <c r="J27" i="10"/>
  <c r="I27" i="10"/>
  <c r="H27" i="10"/>
  <c r="G27" i="10"/>
  <c r="F27" i="10"/>
  <c r="E27" i="10"/>
  <c r="B26" i="10"/>
  <c r="B25" i="10"/>
  <c r="B24" i="10"/>
  <c r="B23" i="10"/>
  <c r="N22" i="10"/>
  <c r="M22" i="10"/>
  <c r="L22" i="10"/>
  <c r="K22" i="10"/>
  <c r="J22" i="10"/>
  <c r="I22" i="10"/>
  <c r="H22" i="10"/>
  <c r="G22" i="10"/>
  <c r="F22" i="10"/>
  <c r="E22" i="10"/>
  <c r="D22" i="10"/>
  <c r="C22" i="10"/>
  <c r="E21" i="10"/>
  <c r="E20" i="10" s="1"/>
  <c r="E19" i="10" s="1"/>
  <c r="N20" i="10"/>
  <c r="M20" i="10"/>
  <c r="L20" i="10"/>
  <c r="L19" i="10" s="1"/>
  <c r="K20" i="10"/>
  <c r="K19" i="10" s="1"/>
  <c r="J20" i="10"/>
  <c r="I20" i="10"/>
  <c r="H20" i="10"/>
  <c r="G20" i="10"/>
  <c r="G19" i="10" s="1"/>
  <c r="D20" i="10"/>
  <c r="C20" i="10"/>
  <c r="M19" i="10"/>
  <c r="I19" i="10"/>
  <c r="H19" i="10"/>
  <c r="B14" i="10"/>
  <c r="B12" i="10"/>
  <c r="B11" i="10"/>
  <c r="N10" i="10"/>
  <c r="M10" i="10"/>
  <c r="M8" i="10" s="1"/>
  <c r="L10" i="10"/>
  <c r="L8" i="10" s="1"/>
  <c r="K10" i="10"/>
  <c r="J10" i="10"/>
  <c r="I10" i="10"/>
  <c r="I8" i="10" s="1"/>
  <c r="H10" i="10"/>
  <c r="H8" i="10" s="1"/>
  <c r="G10" i="10"/>
  <c r="F10" i="10"/>
  <c r="E10" i="10"/>
  <c r="E8" i="10" s="1"/>
  <c r="D10" i="10"/>
  <c r="B10" i="10" s="1"/>
  <c r="B8" i="10" s="1"/>
  <c r="C10" i="10"/>
  <c r="B9" i="10"/>
  <c r="N8" i="10"/>
  <c r="K8" i="10"/>
  <c r="J8" i="10"/>
  <c r="G8" i="10"/>
  <c r="F8" i="10"/>
  <c r="C8" i="10"/>
  <c r="D19" i="10" l="1"/>
  <c r="J19" i="10"/>
  <c r="N19" i="10"/>
  <c r="H38" i="10"/>
  <c r="L38" i="10"/>
  <c r="F38" i="10"/>
  <c r="B41" i="10"/>
  <c r="B22" i="10"/>
  <c r="F19" i="10"/>
  <c r="B20" i="10"/>
  <c r="B21" i="10"/>
  <c r="E39" i="10"/>
  <c r="B39" i="10" s="1"/>
  <c r="B46" i="10"/>
  <c r="D8" i="10"/>
  <c r="C27" i="10"/>
  <c r="E40" i="9"/>
  <c r="E21" i="9"/>
  <c r="C30" i="9"/>
  <c r="E29" i="9"/>
  <c r="D29" i="9"/>
  <c r="C29" i="9"/>
  <c r="C28" i="9"/>
  <c r="B27" i="10" l="1"/>
  <c r="C19" i="10"/>
  <c r="B19" i="10" s="1"/>
  <c r="B16" i="10" s="1"/>
  <c r="E38" i="10"/>
  <c r="B38" i="10" s="1"/>
  <c r="B35" i="10" s="1"/>
  <c r="B52" i="9"/>
  <c r="B51" i="9"/>
  <c r="B50" i="9"/>
  <c r="B49" i="9"/>
  <c r="B48" i="9"/>
  <c r="B47" i="9"/>
  <c r="N46" i="9"/>
  <c r="M46" i="9"/>
  <c r="L46" i="9"/>
  <c r="K46" i="9"/>
  <c r="J46" i="9"/>
  <c r="I46" i="9"/>
  <c r="H46" i="9"/>
  <c r="G46" i="9"/>
  <c r="F46" i="9"/>
  <c r="E46" i="9"/>
  <c r="D46" i="9"/>
  <c r="C46" i="9"/>
  <c r="B45" i="9"/>
  <c r="B44" i="9"/>
  <c r="B43" i="9"/>
  <c r="B42" i="9"/>
  <c r="N41" i="9"/>
  <c r="M41" i="9"/>
  <c r="L41" i="9"/>
  <c r="L38" i="9" s="1"/>
  <c r="K41" i="9"/>
  <c r="J41" i="9"/>
  <c r="I41" i="9"/>
  <c r="H41" i="9"/>
  <c r="H38" i="9" s="1"/>
  <c r="G41" i="9"/>
  <c r="F41" i="9"/>
  <c r="E41" i="9"/>
  <c r="D41" i="9"/>
  <c r="B41" i="9" s="1"/>
  <c r="C41" i="9"/>
  <c r="B40" i="9"/>
  <c r="N39" i="9"/>
  <c r="N38" i="9" s="1"/>
  <c r="M39" i="9"/>
  <c r="L39" i="9"/>
  <c r="K39" i="9"/>
  <c r="J39" i="9"/>
  <c r="J38" i="9" s="1"/>
  <c r="I39" i="9"/>
  <c r="H39" i="9"/>
  <c r="G39" i="9"/>
  <c r="F39" i="9"/>
  <c r="F38" i="9" s="1"/>
  <c r="E39" i="9"/>
  <c r="B39" i="9" s="1"/>
  <c r="D39" i="9"/>
  <c r="C39" i="9"/>
  <c r="C38" i="9" s="1"/>
  <c r="K38" i="9"/>
  <c r="G38" i="9"/>
  <c r="B33" i="9"/>
  <c r="B32" i="9"/>
  <c r="B31" i="9"/>
  <c r="B30" i="9"/>
  <c r="B29" i="9"/>
  <c r="B28" i="9"/>
  <c r="N27" i="9"/>
  <c r="M27" i="9"/>
  <c r="L27" i="9"/>
  <c r="K27" i="9"/>
  <c r="J27" i="9"/>
  <c r="I27" i="9"/>
  <c r="H27" i="9"/>
  <c r="G27" i="9"/>
  <c r="F27" i="9"/>
  <c r="E27" i="9"/>
  <c r="D27" i="9"/>
  <c r="C27" i="9"/>
  <c r="B26" i="9"/>
  <c r="B25" i="9"/>
  <c r="B24" i="9"/>
  <c r="B23" i="9"/>
  <c r="N22" i="9"/>
  <c r="M22" i="9"/>
  <c r="L22" i="9"/>
  <c r="K22" i="9"/>
  <c r="J22" i="9"/>
  <c r="I22" i="9"/>
  <c r="H22" i="9"/>
  <c r="G22" i="9"/>
  <c r="F22" i="9"/>
  <c r="E22" i="9"/>
  <c r="D22" i="9"/>
  <c r="C22" i="9"/>
  <c r="B21" i="9"/>
  <c r="N20" i="9"/>
  <c r="M20" i="9"/>
  <c r="L20" i="9"/>
  <c r="K20" i="9"/>
  <c r="K19" i="9" s="1"/>
  <c r="J20" i="9"/>
  <c r="I20" i="9"/>
  <c r="H20" i="9"/>
  <c r="G20" i="9"/>
  <c r="G19" i="9" s="1"/>
  <c r="F20" i="9"/>
  <c r="E20" i="9"/>
  <c r="D20" i="9"/>
  <c r="C20" i="9"/>
  <c r="B14" i="9"/>
  <c r="B12" i="9"/>
  <c r="B11" i="9"/>
  <c r="N10" i="9"/>
  <c r="M10" i="9"/>
  <c r="M8" i="9" s="1"/>
  <c r="L10" i="9"/>
  <c r="L8" i="9" s="1"/>
  <c r="K10" i="9"/>
  <c r="J10" i="9"/>
  <c r="I10" i="9"/>
  <c r="I8" i="9" s="1"/>
  <c r="H10" i="9"/>
  <c r="H8" i="9" s="1"/>
  <c r="G10" i="9"/>
  <c r="F10" i="9"/>
  <c r="E10" i="9"/>
  <c r="E8" i="9" s="1"/>
  <c r="D10" i="9"/>
  <c r="B10" i="9" s="1"/>
  <c r="B8" i="9" s="1"/>
  <c r="C10" i="9"/>
  <c r="B9" i="9"/>
  <c r="N8" i="9"/>
  <c r="K8" i="9"/>
  <c r="J8" i="9"/>
  <c r="G8" i="9"/>
  <c r="F8" i="9"/>
  <c r="C8" i="9"/>
  <c r="I38" i="9" l="1"/>
  <c r="M38" i="9"/>
  <c r="B20" i="9"/>
  <c r="B22" i="9"/>
  <c r="H19" i="9"/>
  <c r="L19" i="9"/>
  <c r="B27" i="9"/>
  <c r="F19" i="9"/>
  <c r="J19" i="9"/>
  <c r="N19" i="9"/>
  <c r="I19" i="9"/>
  <c r="M19" i="9"/>
  <c r="E38" i="9"/>
  <c r="E19" i="9"/>
  <c r="B46" i="9"/>
  <c r="C19" i="9"/>
  <c r="D19" i="9"/>
  <c r="D38" i="9"/>
  <c r="B38" i="9" s="1"/>
  <c r="D8" i="9"/>
  <c r="B52" i="8"/>
  <c r="B51" i="8"/>
  <c r="B50" i="8"/>
  <c r="B49" i="8"/>
  <c r="B48" i="8"/>
  <c r="B47" i="8"/>
  <c r="N46" i="8"/>
  <c r="M46" i="8"/>
  <c r="L46" i="8"/>
  <c r="K46" i="8"/>
  <c r="J46" i="8"/>
  <c r="I46" i="8"/>
  <c r="H46" i="8"/>
  <c r="G46" i="8"/>
  <c r="F46" i="8"/>
  <c r="E46" i="8"/>
  <c r="D46" i="8"/>
  <c r="C46" i="8"/>
  <c r="B45" i="8"/>
  <c r="B44" i="8"/>
  <c r="B43" i="8"/>
  <c r="B42" i="8"/>
  <c r="N41" i="8"/>
  <c r="M41" i="8"/>
  <c r="L41" i="8"/>
  <c r="K41" i="8"/>
  <c r="J41" i="8"/>
  <c r="I41" i="8"/>
  <c r="H41" i="8"/>
  <c r="G41" i="8"/>
  <c r="F41" i="8"/>
  <c r="E41" i="8"/>
  <c r="D41" i="8"/>
  <c r="C41" i="8"/>
  <c r="B40" i="8"/>
  <c r="N39" i="8"/>
  <c r="M39" i="8"/>
  <c r="L39" i="8"/>
  <c r="K39" i="8"/>
  <c r="J39" i="8"/>
  <c r="J38" i="8" s="1"/>
  <c r="I39" i="8"/>
  <c r="H39" i="8"/>
  <c r="G39" i="8"/>
  <c r="F39" i="8"/>
  <c r="F38" i="8" s="1"/>
  <c r="E39" i="8"/>
  <c r="D39" i="8"/>
  <c r="C39" i="8"/>
  <c r="N38" i="8"/>
  <c r="B33" i="8"/>
  <c r="B32" i="8"/>
  <c r="B31" i="8"/>
  <c r="B30" i="8"/>
  <c r="B29" i="8"/>
  <c r="B28" i="8"/>
  <c r="N27" i="8"/>
  <c r="M27" i="8"/>
  <c r="L27" i="8"/>
  <c r="K27" i="8"/>
  <c r="J27" i="8"/>
  <c r="I27" i="8"/>
  <c r="H27" i="8"/>
  <c r="G27" i="8"/>
  <c r="F27" i="8"/>
  <c r="E27" i="8"/>
  <c r="D27" i="8"/>
  <c r="C27" i="8"/>
  <c r="B27" i="8" s="1"/>
  <c r="B26" i="8"/>
  <c r="B25" i="8"/>
  <c r="B24" i="8"/>
  <c r="B23" i="8"/>
  <c r="N22" i="8"/>
  <c r="M22" i="8"/>
  <c r="L22" i="8"/>
  <c r="L19" i="8" s="1"/>
  <c r="K22" i="8"/>
  <c r="J22" i="8"/>
  <c r="I22" i="8"/>
  <c r="H22" i="8"/>
  <c r="H19" i="8" s="1"/>
  <c r="G22" i="8"/>
  <c r="F22" i="8"/>
  <c r="E22" i="8"/>
  <c r="D22" i="8"/>
  <c r="D19" i="8" s="1"/>
  <c r="C22" i="8"/>
  <c r="B21" i="8"/>
  <c r="N20" i="8"/>
  <c r="M20" i="8"/>
  <c r="M19" i="8" s="1"/>
  <c r="L20" i="8"/>
  <c r="K20" i="8"/>
  <c r="J20" i="8"/>
  <c r="I20" i="8"/>
  <c r="I19" i="8" s="1"/>
  <c r="H20" i="8"/>
  <c r="G20" i="8"/>
  <c r="F20" i="8"/>
  <c r="F19" i="8" s="1"/>
  <c r="E20" i="8"/>
  <c r="E19" i="8" s="1"/>
  <c r="D20" i="8"/>
  <c r="C20" i="8"/>
  <c r="N19" i="8"/>
  <c r="J19" i="8"/>
  <c r="B14" i="8"/>
  <c r="B12" i="8"/>
  <c r="B11" i="8"/>
  <c r="N10" i="8"/>
  <c r="M10" i="8"/>
  <c r="L10" i="8"/>
  <c r="L8" i="8" s="1"/>
  <c r="K10" i="8"/>
  <c r="K8" i="8" s="1"/>
  <c r="J10" i="8"/>
  <c r="I10" i="8"/>
  <c r="H10" i="8"/>
  <c r="H8" i="8" s="1"/>
  <c r="G10" i="8"/>
  <c r="G8" i="8" s="1"/>
  <c r="F10" i="8"/>
  <c r="F8" i="8" s="1"/>
  <c r="E10" i="8"/>
  <c r="D10" i="8"/>
  <c r="D8" i="8" s="1"/>
  <c r="C10" i="8"/>
  <c r="B10" i="8" s="1"/>
  <c r="B8" i="8" s="1"/>
  <c r="B9" i="8"/>
  <c r="N8" i="8"/>
  <c r="M8" i="8"/>
  <c r="J8" i="8"/>
  <c r="I8" i="8"/>
  <c r="E8" i="8"/>
  <c r="C38" i="8" l="1"/>
  <c r="G38" i="8"/>
  <c r="K38" i="8"/>
  <c r="B19" i="9"/>
  <c r="B16" i="9" s="1"/>
  <c r="C19" i="8"/>
  <c r="G19" i="8"/>
  <c r="K19" i="8"/>
  <c r="B39" i="8"/>
  <c r="I38" i="8"/>
  <c r="M38" i="8"/>
  <c r="H38" i="8"/>
  <c r="L38" i="8"/>
  <c r="B46" i="8"/>
  <c r="B35" i="9"/>
  <c r="D38" i="8"/>
  <c r="B20" i="8"/>
  <c r="C8" i="8"/>
  <c r="B22" i="8"/>
  <c r="E38" i="8"/>
  <c r="B41" i="8"/>
  <c r="B52" i="7"/>
  <c r="B51" i="7"/>
  <c r="B50" i="7"/>
  <c r="B49" i="7"/>
  <c r="B48" i="7"/>
  <c r="B47" i="7"/>
  <c r="N46" i="7"/>
  <c r="M46" i="7"/>
  <c r="L46" i="7"/>
  <c r="K46" i="7"/>
  <c r="J46" i="7"/>
  <c r="I46" i="7"/>
  <c r="H46" i="7"/>
  <c r="G46" i="7"/>
  <c r="F46" i="7"/>
  <c r="E46" i="7"/>
  <c r="D46" i="7"/>
  <c r="C46" i="7"/>
  <c r="B45" i="7"/>
  <c r="B44" i="7"/>
  <c r="B43" i="7"/>
  <c r="B42" i="7"/>
  <c r="N41" i="7"/>
  <c r="M41" i="7"/>
  <c r="L41" i="7"/>
  <c r="K41" i="7"/>
  <c r="J41" i="7"/>
  <c r="I41" i="7"/>
  <c r="H41" i="7"/>
  <c r="G41" i="7"/>
  <c r="F41" i="7"/>
  <c r="E41" i="7"/>
  <c r="D41" i="7"/>
  <c r="C41" i="7"/>
  <c r="B40" i="7"/>
  <c r="N39" i="7"/>
  <c r="M39" i="7"/>
  <c r="L39" i="7"/>
  <c r="L38" i="7" s="1"/>
  <c r="K39" i="7"/>
  <c r="J39" i="7"/>
  <c r="J38" i="7" s="1"/>
  <c r="I39" i="7"/>
  <c r="H39" i="7"/>
  <c r="H38" i="7" s="1"/>
  <c r="G39" i="7"/>
  <c r="F39" i="7"/>
  <c r="F38" i="7" s="1"/>
  <c r="E39" i="7"/>
  <c r="D39" i="7"/>
  <c r="D38" i="7" s="1"/>
  <c r="C39" i="7"/>
  <c r="N38" i="7"/>
  <c r="B33" i="7"/>
  <c r="B32" i="7"/>
  <c r="B31" i="7"/>
  <c r="B30" i="7"/>
  <c r="B29" i="7"/>
  <c r="B28" i="7"/>
  <c r="N27" i="7"/>
  <c r="M27" i="7"/>
  <c r="L27" i="7"/>
  <c r="K27" i="7"/>
  <c r="J27" i="7"/>
  <c r="I27" i="7"/>
  <c r="H27" i="7"/>
  <c r="G27" i="7"/>
  <c r="F27" i="7"/>
  <c r="E27" i="7"/>
  <c r="D27" i="7"/>
  <c r="C27" i="7"/>
  <c r="B27" i="7" s="1"/>
  <c r="B26" i="7"/>
  <c r="B25" i="7"/>
  <c r="B24" i="7"/>
  <c r="B23" i="7"/>
  <c r="N22" i="7"/>
  <c r="M22" i="7"/>
  <c r="L22" i="7"/>
  <c r="K22" i="7"/>
  <c r="J22" i="7"/>
  <c r="I22" i="7"/>
  <c r="H22" i="7"/>
  <c r="G22" i="7"/>
  <c r="F22" i="7"/>
  <c r="E22" i="7"/>
  <c r="D22" i="7"/>
  <c r="C22" i="7"/>
  <c r="B21" i="7"/>
  <c r="N20" i="7"/>
  <c r="M20" i="7"/>
  <c r="M19" i="7" s="1"/>
  <c r="L20" i="7"/>
  <c r="K20" i="7"/>
  <c r="J20" i="7"/>
  <c r="I20" i="7"/>
  <c r="I19" i="7" s="1"/>
  <c r="H20" i="7"/>
  <c r="G20" i="7"/>
  <c r="F20" i="7"/>
  <c r="F19" i="7" s="1"/>
  <c r="E20" i="7"/>
  <c r="E19" i="7" s="1"/>
  <c r="D20" i="7"/>
  <c r="C20" i="7"/>
  <c r="N19" i="7"/>
  <c r="J19" i="7"/>
  <c r="B14" i="7"/>
  <c r="B12" i="7"/>
  <c r="B11" i="7"/>
  <c r="N10" i="7"/>
  <c r="N8" i="7" s="1"/>
  <c r="M10" i="7"/>
  <c r="L10" i="7"/>
  <c r="K10" i="7"/>
  <c r="K8" i="7" s="1"/>
  <c r="J10" i="7"/>
  <c r="J8" i="7" s="1"/>
  <c r="I10" i="7"/>
  <c r="H10" i="7"/>
  <c r="H8" i="7" s="1"/>
  <c r="G10" i="7"/>
  <c r="G8" i="7" s="1"/>
  <c r="F10" i="7"/>
  <c r="F8" i="7" s="1"/>
  <c r="E10" i="7"/>
  <c r="D10" i="7"/>
  <c r="C10" i="7"/>
  <c r="C8" i="7" s="1"/>
  <c r="B9" i="7"/>
  <c r="M8" i="7"/>
  <c r="L8" i="7"/>
  <c r="I8" i="7"/>
  <c r="E8" i="7"/>
  <c r="D8" i="7"/>
  <c r="C38" i="7" l="1"/>
  <c r="G38" i="7"/>
  <c r="K38" i="7"/>
  <c r="B46" i="7"/>
  <c r="B38" i="8"/>
  <c r="B35" i="8" s="1"/>
  <c r="D19" i="7"/>
  <c r="B19" i="7" s="1"/>
  <c r="B16" i="7" s="1"/>
  <c r="H19" i="7"/>
  <c r="L19" i="7"/>
  <c r="C19" i="7"/>
  <c r="G19" i="7"/>
  <c r="K19" i="7"/>
  <c r="E38" i="7"/>
  <c r="I38" i="7"/>
  <c r="M38" i="7"/>
  <c r="B19" i="8"/>
  <c r="B16" i="8" s="1"/>
  <c r="B38" i="7"/>
  <c r="B35" i="7" s="1"/>
  <c r="B10" i="7"/>
  <c r="B8" i="7" s="1"/>
  <c r="B22" i="7"/>
  <c r="B41" i="7"/>
  <c r="B20" i="7"/>
  <c r="B39" i="7"/>
</calcChain>
</file>

<file path=xl/sharedStrings.xml><?xml version="1.0" encoding="utf-8"?>
<sst xmlns="http://schemas.openxmlformats.org/spreadsheetml/2006/main" count="883" uniqueCount="51">
  <si>
    <t>2) TRANSFERENCIAS, ASIGNACIONES, SUBSIDIOS Y OTRAS AYUDAS</t>
  </si>
  <si>
    <t>2.1) MATERIALES Y SUMINISTROS</t>
  </si>
  <si>
    <t>2.2) SERVICIOS GENERALES</t>
  </si>
  <si>
    <t>TRANSFERENCIAS ESTATALES, FEDERALES Y OTROS</t>
  </si>
  <si>
    <t>a) CONCEPTO DE APORTACIONES, TRANSFERENCIAS Y CONTRIBUCIONES</t>
  </si>
  <si>
    <t>c) MONTO ANUAL ACUMULADO</t>
  </si>
  <si>
    <t>b) MONTO MENSUAL PRESUPUESTADO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</si>
  <si>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</si>
  <si>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</si>
  <si>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</si>
  <si>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</si>
  <si>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</si>
  <si>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</si>
  <si>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</si>
  <si>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</si>
  <si>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</si>
  <si>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</si>
  <si>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</si>
  <si>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</si>
  <si>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b) MONTO MENSUAL MODIFICADO</t>
  </si>
  <si>
    <t>b) MONTO MENSUAL RECIBIDO</t>
  </si>
  <si>
    <t>Para sacar el monto devengado por mes se revisan los recibos entregados a Finanzas.</t>
  </si>
  <si>
    <t>Se cotejan los datos capturados con el Estado de Situación Financiera</t>
  </si>
  <si>
    <t>3.1) MATERIALES Y SUMINISTROS</t>
  </si>
  <si>
    <t>3.2) SERVICIOS GENERALES</t>
  </si>
  <si>
    <t>3.3) BIENES MUEBLES E INMUEBLES</t>
  </si>
  <si>
    <t>4) PROYECTOS Y ACCIONES PARA L BUEN GOBIERNO Y DESARROLLO INSTITUCIONAL</t>
  </si>
  <si>
    <t>6) OTROS INGRESOS - CONSEJO POTOSINO DE CIENCIA Y TECNOLOGIA</t>
  </si>
  <si>
    <t>EL MODIFICADO: Reportes / Otros Reportes / Presupuestales / Analítico Mensual del Presupuesto de Egresos</t>
  </si>
  <si>
    <t>Formato: LTAIPSLP84IVA</t>
  </si>
  <si>
    <t>2.3) TRANSFERENCIAS, ASIGANCIONES, SUBSIDIOS Y OTRAS AYUDAS</t>
  </si>
  <si>
    <t>2.4) BIENES MUEBLES E INMUEBLES</t>
  </si>
  <si>
    <t>1) SERVICIOS PERSONALES</t>
  </si>
  <si>
    <t>1.2) SERVICIOS GENERALES</t>
  </si>
  <si>
    <t>3) TRANSFERENCIAS EJERCICIOS ANTERIORES</t>
  </si>
  <si>
    <t>5) TRANSFERENCIAS INTERNACIONALES -RECURSO FONDO DE POBLACION DE LAS NACIONES UNIDAS- (UNFPA)</t>
  </si>
  <si>
    <t>Nombre de la Entidad Pública: Consejo Estatal de Población.  Período: 01 Enero - 31 de Enero de 2019</t>
  </si>
  <si>
    <t>AUTORIZADO 2019</t>
  </si>
  <si>
    <t>MODIFICADO 2019</t>
  </si>
  <si>
    <t>RECIBIDOS 2019</t>
  </si>
  <si>
    <t>Nombre de la Entidad Pública: Consejo Estatal de Población.  Período: 01 Enero - 28 de Febrero de 2019</t>
  </si>
  <si>
    <t>Nombre de la Entidad Pública: Consejo Estatal de Población.  Período: 01 Enero - 31 de Marzo de 2019</t>
  </si>
  <si>
    <t>Nombre de la Entidad Pública: Consejo Estatal de Población.  Período: 01 Enero - 30 de Abril de 2019</t>
  </si>
  <si>
    <t>Nombre de la Entidad Pública: Consejo Estatal de Población.  Período: 01 Enero - 31 de Mayo de 2019</t>
  </si>
  <si>
    <t>Nombre de la Entidad Pública: Consejo Estatal de Población.  Período: 01 Enero - 30 de Junio de 2019</t>
  </si>
  <si>
    <t>4) PROYECTOS Y ACCIONES PARA EL BUEN GOBIERNO Y DESARROLLO INSTITUCIONAL</t>
  </si>
  <si>
    <t>7) OTROS INGRESOS - CONVENIO COLABORACION COLSAN</t>
  </si>
  <si>
    <t>Nombre de la Entidad Pública: Consejo Estatal de Población.  Período: 01 Enero - 31 de Julio de 2019</t>
  </si>
  <si>
    <t>Nombre de la Entidad Pública: Consejo Estatal de Población.  Período: 01 Enero - 31 de Agosto de 2019</t>
  </si>
  <si>
    <t>Nombre de la Entidad Pública: Consejo Estatal de Población.  Período: 01 Enero - 30 de Septiembre de 2019</t>
  </si>
  <si>
    <t>Nombre de la Entidad Pública: Consejo Estatal de Población.  Período: 01 Enero - 31 de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</si>
</sst>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0"/>
      <color indexed="8"/>
      <name val="ARIAL"/>
      <charset val="1"/>
    </font>
    <font>
      <b/>
      <i/>
      <sz val="10"/>
      <color indexed="8"/>
      <name val="Arial"/>
      <family val="2"/>
    </font>
    <font>
      <b/>
      <sz val="12"/>
      <color indexed="8"/>
      <name val="Tahoma"/>
      <family val="2"/>
    </font>
    <font>
      <b/>
      <sz val="7"/>
      <color indexed="8"/>
      <name val="Calibri"/>
      <family val="2"/>
    </font>
    <font>
      <sz val="7"/>
      <color indexed="8"/>
      <name val="Calibri"/>
      <family val="2"/>
    </font>
    <font>
      <sz val="10"/>
      <color indexed="8"/>
      <name val="Calibri"/>
      <family val="2"/>
    </font>
    <font>
      <b/>
      <sz val="6"/>
      <color indexed="8"/>
      <name val="Calibri"/>
      <family val="2"/>
    </font>
    <font>
      <sz val="9"/>
      <color indexed="8"/>
      <name val="Calibri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</font>
    <font>
      <b/>
      <sz val="10"/>
      <color rgb="FFFF0000"/>
      <name val="Calibri"/>
      <family val="2"/>
    </font>
    <font>
      <b/>
      <sz val="10"/>
      <color rgb="FFFF0000"/>
      <name val="ARIAL"/>
      <family val="2"/>
    </font>
    <font>
      <b/>
      <sz val="7"/>
      <name val="Calibri"/>
      <family val="2"/>
    </font>
    <font>
      <sz val="7"/>
      <name val="Calibri"/>
      <family val="2"/>
    </font>
    <font>
      <b/>
      <sz val="10"/>
      <name val="Calibri"/>
      <family val="2"/>
    </font>
    <font>
      <b/>
      <sz val="10"/>
      <name val="ARIAL"/>
      <family val="2"/>
    </font>
    <font>
      <sz val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Segoe UI"/>
      <family val="2"/>
    </font>
    <font>
      <b/>
      <sz val="11"/>
      <color rgb="FFFF0000"/>
      <name val="Tahoma"/>
      <family val="2"/>
    </font>
    <font>
      <sz val="10"/>
      <color rgb="FFFF0000"/>
      <name val="Arial"/>
      <family val="2"/>
    </font>
    <font>
      <sz val="7"/>
      <color rgb="FFFF0000"/>
      <name val="Calibri"/>
      <family val="2"/>
    </font>
    <font>
      <sz val="7"/>
      <color theme="0" tint="-0.3499862666707357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>
      <alignment vertical="top"/>
    </xf>
    <xf numFmtId="43" fontId="18" fillId="0" borderId="0" applyFont="0" applyFill="0" applyBorder="0" applyAlignment="0" applyProtection="0"/>
    <xf numFmtId="0" fontId="18" fillId="0" borderId="0">
      <alignment vertical="top"/>
    </xf>
  </cellStyleXfs>
  <cellXfs count="103">
    <xf numFmtId="0" fontId="0" fillId="0" borderId="0" xfId="0">
      <alignment vertical="top"/>
    </xf>
    <xf numFmtId="43" fontId="7" fillId="0" borderId="0" xfId="1" applyFont="1" applyAlignment="1">
      <alignment vertical="top"/>
    </xf>
    <xf numFmtId="43" fontId="4" fillId="0" borderId="0" xfId="1" applyFont="1" applyAlignment="1">
      <alignment vertical="top"/>
    </xf>
    <xf numFmtId="0" fontId="18" fillId="0" borderId="0" xfId="2">
      <alignment vertical="top"/>
    </xf>
    <xf numFmtId="0" fontId="2" fillId="0" borderId="0" xfId="2" applyFont="1" applyAlignment="1"/>
    <xf numFmtId="0" fontId="1" fillId="0" borderId="0" xfId="2" applyFont="1" applyAlignment="1">
      <alignment horizontal="right"/>
    </xf>
    <xf numFmtId="0" fontId="21" fillId="0" borderId="0" xfId="2" applyFont="1">
      <alignment vertical="top"/>
    </xf>
    <xf numFmtId="0" fontId="3" fillId="0" borderId="0" xfId="2" applyFont="1" applyAlignment="1"/>
    <xf numFmtId="0" fontId="5" fillId="0" borderId="0" xfId="2" applyFont="1">
      <alignment vertical="top"/>
    </xf>
    <xf numFmtId="0" fontId="3" fillId="0" borderId="8" xfId="2" applyFont="1" applyBorder="1" applyAlignment="1">
      <alignment horizontal="center" vertical="center" wrapText="1" readingOrder="1"/>
    </xf>
    <xf numFmtId="0" fontId="3" fillId="0" borderId="8" xfId="2" applyFont="1" applyBorder="1" applyAlignment="1">
      <alignment horizontal="center" vertical="center" readingOrder="1"/>
    </xf>
    <xf numFmtId="0" fontId="3" fillId="0" borderId="9" xfId="2" applyFont="1" applyBorder="1" applyAlignment="1">
      <alignment horizontal="center" vertical="center" wrapText="1" readingOrder="1"/>
    </xf>
    <xf numFmtId="0" fontId="3" fillId="0" borderId="15" xfId="2" applyFont="1" applyBorder="1" applyAlignment="1">
      <alignment vertical="center" wrapText="1"/>
    </xf>
    <xf numFmtId="4" fontId="6" fillId="0" borderId="1" xfId="2" applyNumberFormat="1" applyFont="1" applyBorder="1" applyAlignment="1">
      <alignment vertical="center"/>
    </xf>
    <xf numFmtId="4" fontId="6" fillId="0" borderId="1" xfId="2" applyNumberFormat="1" applyFont="1" applyBorder="1" applyAlignment="1">
      <alignment horizontal="right" vertical="center" wrapText="1"/>
    </xf>
    <xf numFmtId="4" fontId="6" fillId="0" borderId="16" xfId="2" applyNumberFormat="1" applyFont="1" applyBorder="1" applyAlignment="1">
      <alignment horizontal="right" vertical="center" wrapText="1"/>
    </xf>
    <xf numFmtId="0" fontId="5" fillId="0" borderId="0" xfId="2" applyFont="1" applyAlignment="1">
      <alignment vertical="center"/>
    </xf>
    <xf numFmtId="0" fontId="18" fillId="0" borderId="0" xfId="2" applyAlignment="1">
      <alignment vertical="center"/>
    </xf>
    <xf numFmtId="0" fontId="12" fillId="0" borderId="15" xfId="2" applyFont="1" applyBorder="1" applyAlignment="1">
      <alignment vertical="center" wrapText="1"/>
    </xf>
    <xf numFmtId="4" fontId="3" fillId="0" borderId="1" xfId="2" applyNumberFormat="1" applyFont="1" applyBorder="1" applyAlignment="1">
      <alignment vertical="center"/>
    </xf>
    <xf numFmtId="4" fontId="13" fillId="0" borderId="1" xfId="2" applyNumberFormat="1" applyFont="1" applyBorder="1" applyAlignment="1">
      <alignment vertical="center"/>
    </xf>
    <xf numFmtId="4" fontId="4" fillId="0" borderId="16" xfId="2" applyNumberFormat="1" applyFont="1" applyBorder="1" applyAlignment="1">
      <alignment vertical="center"/>
    </xf>
    <xf numFmtId="0" fontId="10" fillId="0" borderId="0" xfId="2" applyFont="1" applyAlignment="1">
      <alignment vertical="center"/>
    </xf>
    <xf numFmtId="0" fontId="11" fillId="0" borderId="0" xfId="2" applyFont="1" applyAlignment="1">
      <alignment vertical="center"/>
    </xf>
    <xf numFmtId="0" fontId="3" fillId="0" borderId="15" xfId="2" applyFont="1" applyBorder="1" applyAlignment="1">
      <alignment vertical="center" wrapText="1" readingOrder="1"/>
    </xf>
    <xf numFmtId="4" fontId="12" fillId="0" borderId="1" xfId="2" applyNumberFormat="1" applyFont="1" applyBorder="1" applyAlignment="1">
      <alignment horizontal="right" vertical="center" wrapText="1"/>
    </xf>
    <xf numFmtId="4" fontId="12" fillId="0" borderId="16" xfId="2" applyNumberFormat="1" applyFont="1" applyBorder="1" applyAlignment="1">
      <alignment horizontal="right" vertical="center" wrapText="1"/>
    </xf>
    <xf numFmtId="0" fontId="9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4" fillId="0" borderId="15" xfId="2" applyFont="1" applyBorder="1" applyAlignment="1">
      <alignment vertical="center" wrapText="1" readingOrder="1"/>
    </xf>
    <xf numFmtId="4" fontId="4" fillId="0" borderId="1" xfId="2" applyNumberFormat="1" applyFont="1" applyBorder="1" applyAlignment="1">
      <alignment vertical="center"/>
    </xf>
    <xf numFmtId="4" fontId="13" fillId="0" borderId="1" xfId="2" applyNumberFormat="1" applyFont="1" applyBorder="1" applyAlignment="1">
      <alignment horizontal="right" vertical="center" wrapText="1" readingOrder="1"/>
    </xf>
    <xf numFmtId="4" fontId="4" fillId="0" borderId="16" xfId="2" applyNumberFormat="1" applyFont="1" applyBorder="1" applyAlignment="1">
      <alignment horizontal="right" vertical="center" wrapText="1" readingOrder="1"/>
    </xf>
    <xf numFmtId="0" fontId="13" fillId="0" borderId="15" xfId="2" applyFont="1" applyBorder="1" applyAlignment="1">
      <alignment vertical="center" wrapText="1" readingOrder="1"/>
    </xf>
    <xf numFmtId="4" fontId="4" fillId="0" borderId="19" xfId="2" applyNumberFormat="1" applyFont="1" applyBorder="1" applyAlignment="1">
      <alignment vertical="center"/>
    </xf>
    <xf numFmtId="4" fontId="13" fillId="0" borderId="19" xfId="2" applyNumberFormat="1" applyFont="1" applyBorder="1" applyAlignment="1">
      <alignment horizontal="right" vertical="center" wrapText="1" readingOrder="1"/>
    </xf>
    <xf numFmtId="4" fontId="4" fillId="0" borderId="20" xfId="2" applyNumberFormat="1" applyFont="1" applyBorder="1" applyAlignment="1">
      <alignment horizontal="right" vertical="center" wrapText="1" readingOrder="1"/>
    </xf>
    <xf numFmtId="0" fontId="4" fillId="0" borderId="6" xfId="2" applyFont="1" applyBorder="1" applyAlignment="1">
      <alignment vertical="center" wrapText="1" readingOrder="1"/>
    </xf>
    <xf numFmtId="4" fontId="4" fillId="0" borderId="8" xfId="2" applyNumberFormat="1" applyFont="1" applyBorder="1" applyAlignment="1">
      <alignment vertical="center"/>
    </xf>
    <xf numFmtId="4" fontId="4" fillId="0" borderId="8" xfId="2" applyNumberFormat="1" applyFont="1" applyBorder="1" applyAlignment="1">
      <alignment horizontal="right" vertical="center" wrapText="1" readingOrder="1"/>
    </xf>
    <xf numFmtId="4" fontId="4" fillId="0" borderId="9" xfId="2" applyNumberFormat="1" applyFont="1" applyBorder="1" applyAlignment="1">
      <alignment horizontal="right" vertical="center" wrapText="1" readingOrder="1"/>
    </xf>
    <xf numFmtId="0" fontId="4" fillId="0" borderId="0" xfId="2" applyFont="1" applyAlignment="1">
      <alignment vertical="top" wrapText="1" readingOrder="1"/>
    </xf>
    <xf numFmtId="4" fontId="4" fillId="0" borderId="0" xfId="2" applyNumberFormat="1" applyFont="1" applyAlignment="1">
      <alignment horizontal="right" vertical="top" wrapText="1"/>
    </xf>
    <xf numFmtId="0" fontId="3" fillId="0" borderId="0" xfId="2" applyFont="1" applyAlignment="1">
      <alignment wrapText="1" readingOrder="1"/>
    </xf>
    <xf numFmtId="4" fontId="22" fillId="0" borderId="0" xfId="2" applyNumberFormat="1" applyFont="1" applyAlignment="1"/>
    <xf numFmtId="4" fontId="4" fillId="0" borderId="0" xfId="2" applyNumberFormat="1" applyFont="1" applyAlignment="1"/>
    <xf numFmtId="0" fontId="4" fillId="0" borderId="0" xfId="2" applyFont="1" applyAlignment="1"/>
    <xf numFmtId="0" fontId="18" fillId="0" borderId="0" xfId="2" applyAlignment="1"/>
    <xf numFmtId="4" fontId="12" fillId="0" borderId="17" xfId="2" applyNumberFormat="1" applyFont="1" applyBorder="1" applyAlignment="1">
      <alignment horizontal="right" vertical="center" wrapText="1" readingOrder="1"/>
    </xf>
    <xf numFmtId="4" fontId="12" fillId="0" borderId="18" xfId="2" applyNumberFormat="1" applyFont="1" applyBorder="1" applyAlignment="1">
      <alignment horizontal="right" vertical="center" wrapText="1" readingOrder="1"/>
    </xf>
    <xf numFmtId="4" fontId="3" fillId="0" borderId="1" xfId="2" applyNumberFormat="1" applyFont="1" applyBorder="1" applyAlignment="1">
      <alignment horizontal="right" vertical="center" wrapText="1"/>
    </xf>
    <xf numFmtId="4" fontId="12" fillId="0" borderId="1" xfId="2" applyNumberFormat="1" applyFont="1" applyBorder="1" applyAlignment="1">
      <alignment vertical="center"/>
    </xf>
    <xf numFmtId="4" fontId="3" fillId="0" borderId="16" xfId="2" applyNumberFormat="1" applyFont="1" applyBorder="1" applyAlignment="1">
      <alignment vertical="center"/>
    </xf>
    <xf numFmtId="0" fontId="14" fillId="0" borderId="0" xfId="2" applyFont="1" applyAlignment="1">
      <alignment vertical="center"/>
    </xf>
    <xf numFmtId="0" fontId="15" fillId="0" borderId="0" xfId="2" applyFont="1" applyAlignment="1">
      <alignment vertical="center"/>
    </xf>
    <xf numFmtId="0" fontId="4" fillId="2" borderId="15" xfId="2" applyFont="1" applyFill="1" applyBorder="1" applyAlignment="1">
      <alignment vertical="center" wrapText="1" readingOrder="1"/>
    </xf>
    <xf numFmtId="4" fontId="13" fillId="2" borderId="1" xfId="2" applyNumberFormat="1" applyFont="1" applyFill="1" applyBorder="1" applyAlignment="1">
      <alignment horizontal="right" vertical="center" wrapText="1"/>
    </xf>
    <xf numFmtId="0" fontId="5" fillId="2" borderId="0" xfId="2" applyFont="1" applyFill="1" applyAlignment="1">
      <alignment vertical="center"/>
    </xf>
    <xf numFmtId="0" fontId="18" fillId="2" borderId="0" xfId="2" applyFill="1" applyAlignment="1">
      <alignment vertical="center"/>
    </xf>
    <xf numFmtId="0" fontId="12" fillId="0" borderId="15" xfId="2" applyFont="1" applyBorder="1" applyAlignment="1">
      <alignment vertical="center" wrapText="1" readingOrder="1"/>
    </xf>
    <xf numFmtId="4" fontId="12" fillId="0" borderId="1" xfId="2" applyNumberFormat="1" applyFont="1" applyBorder="1" applyAlignment="1">
      <alignment horizontal="right" vertical="center" wrapText="1" readingOrder="1"/>
    </xf>
    <xf numFmtId="4" fontId="12" fillId="0" borderId="16" xfId="2" applyNumberFormat="1" applyFont="1" applyBorder="1" applyAlignment="1">
      <alignment horizontal="right" vertical="center" wrapText="1" readingOrder="1"/>
    </xf>
    <xf numFmtId="0" fontId="16" fillId="0" borderId="0" xfId="2" applyFont="1" applyAlignment="1">
      <alignment vertical="center"/>
    </xf>
    <xf numFmtId="0" fontId="17" fillId="0" borderId="0" xfId="2" applyFont="1" applyAlignment="1">
      <alignment vertical="center"/>
    </xf>
    <xf numFmtId="4" fontId="4" fillId="0" borderId="1" xfId="2" applyNumberFormat="1" applyFont="1" applyBorder="1" applyAlignment="1">
      <alignment horizontal="right" vertical="center" wrapText="1" readingOrder="1"/>
    </xf>
    <xf numFmtId="4" fontId="3" fillId="0" borderId="1" xfId="2" applyNumberFormat="1" applyFont="1" applyBorder="1" applyAlignment="1">
      <alignment vertical="center" readingOrder="1"/>
    </xf>
    <xf numFmtId="0" fontId="12" fillId="2" borderId="15" xfId="2" applyFont="1" applyFill="1" applyBorder="1" applyAlignment="1">
      <alignment vertical="center" wrapText="1" readingOrder="1"/>
    </xf>
    <xf numFmtId="4" fontId="12" fillId="2" borderId="17" xfId="2" applyNumberFormat="1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1" fillId="2" borderId="0" xfId="2" applyFont="1" applyFill="1" applyAlignment="1">
      <alignment vertical="center"/>
    </xf>
    <xf numFmtId="0" fontId="3" fillId="2" borderId="15" xfId="2" applyFont="1" applyFill="1" applyBorder="1" applyAlignment="1">
      <alignment horizontal="left" vertical="center" wrapText="1" readingOrder="1"/>
    </xf>
    <xf numFmtId="4" fontId="12" fillId="2" borderId="1" xfId="2" applyNumberFormat="1" applyFont="1" applyFill="1" applyBorder="1" applyAlignment="1">
      <alignment vertical="center"/>
    </xf>
    <xf numFmtId="0" fontId="3" fillId="2" borderId="6" xfId="2" applyFont="1" applyFill="1" applyBorder="1" applyAlignment="1">
      <alignment horizontal="left" vertical="center" wrapText="1" readingOrder="1"/>
    </xf>
    <xf numFmtId="4" fontId="12" fillId="2" borderId="8" xfId="2" applyNumberFormat="1" applyFont="1" applyFill="1" applyBorder="1" applyAlignment="1">
      <alignment vertical="center"/>
    </xf>
    <xf numFmtId="4" fontId="12" fillId="0" borderId="8" xfId="2" applyNumberFormat="1" applyFont="1" applyBorder="1" applyAlignment="1">
      <alignment horizontal="right" vertical="center" wrapText="1" readingOrder="1"/>
    </xf>
    <xf numFmtId="4" fontId="12" fillId="0" borderId="9" xfId="2" applyNumberFormat="1" applyFont="1" applyBorder="1" applyAlignment="1">
      <alignment horizontal="right" vertical="center" wrapText="1" readingOrder="1"/>
    </xf>
    <xf numFmtId="0" fontId="3" fillId="2" borderId="0" xfId="2" applyFont="1" applyFill="1" applyAlignment="1">
      <alignment horizontal="left" vertical="center" wrapText="1" readingOrder="1"/>
    </xf>
    <xf numFmtId="4" fontId="12" fillId="2" borderId="0" xfId="2" applyNumberFormat="1" applyFont="1" applyFill="1" applyAlignment="1">
      <alignment vertical="center"/>
    </xf>
    <xf numFmtId="4" fontId="12" fillId="2" borderId="0" xfId="2" applyNumberFormat="1" applyFont="1" applyFill="1" applyAlignment="1">
      <alignment horizontal="right" vertical="center" wrapText="1"/>
    </xf>
    <xf numFmtId="4" fontId="23" fillId="0" borderId="0" xfId="2" applyNumberFormat="1" applyFont="1">
      <alignment vertical="top"/>
    </xf>
    <xf numFmtId="0" fontId="4" fillId="0" borderId="0" xfId="2" applyFont="1">
      <alignment vertical="top"/>
    </xf>
    <xf numFmtId="0" fontId="9" fillId="2" borderId="0" xfId="2" applyFont="1" applyFill="1" applyAlignment="1">
      <alignment vertical="center"/>
    </xf>
    <xf numFmtId="0" fontId="8" fillId="2" borderId="0" xfId="2" applyFont="1" applyFill="1" applyAlignment="1">
      <alignment vertical="center"/>
    </xf>
    <xf numFmtId="4" fontId="13" fillId="0" borderId="1" xfId="2" applyNumberFormat="1" applyFont="1" applyBorder="1" applyAlignment="1">
      <alignment horizontal="right" vertical="center" wrapText="1"/>
    </xf>
    <xf numFmtId="4" fontId="4" fillId="0" borderId="1" xfId="2" applyNumberFormat="1" applyFont="1" applyBorder="1" applyAlignment="1">
      <alignment horizontal="right" vertical="center" wrapText="1"/>
    </xf>
    <xf numFmtId="4" fontId="4" fillId="0" borderId="1" xfId="2" applyNumberFormat="1" applyFont="1" applyBorder="1" applyAlignment="1">
      <alignment vertical="center" readingOrder="1"/>
    </xf>
    <xf numFmtId="4" fontId="12" fillId="0" borderId="8" xfId="2" applyNumberFormat="1" applyFont="1" applyBorder="1" applyAlignment="1">
      <alignment vertical="center"/>
    </xf>
    <xf numFmtId="0" fontId="7" fillId="0" borderId="0" xfId="2" applyFont="1">
      <alignment vertical="top"/>
    </xf>
    <xf numFmtId="4" fontId="19" fillId="0" borderId="0" xfId="2" applyNumberFormat="1" applyFont="1">
      <alignment vertical="top"/>
    </xf>
    <xf numFmtId="2" fontId="18" fillId="0" borderId="0" xfId="2" applyNumberFormat="1">
      <alignment vertical="top"/>
    </xf>
    <xf numFmtId="0" fontId="3" fillId="2" borderId="14" xfId="2" applyFont="1" applyFill="1" applyBorder="1" applyAlignment="1">
      <alignment horizontal="left" vertical="center" wrapText="1" readingOrder="1"/>
    </xf>
    <xf numFmtId="0" fontId="3" fillId="0" borderId="2" xfId="2" applyFont="1" applyBorder="1" applyAlignment="1">
      <alignment horizontal="left" vertical="center" wrapText="1"/>
    </xf>
    <xf numFmtId="0" fontId="3" fillId="0" borderId="6" xfId="2" applyFont="1" applyBorder="1" applyAlignment="1">
      <alignment horizontal="left" vertical="center" wrapText="1"/>
    </xf>
    <xf numFmtId="0" fontId="3" fillId="0" borderId="3" xfId="2" applyFont="1" applyBorder="1" applyAlignment="1">
      <alignment horizontal="center" vertical="center" wrapText="1"/>
    </xf>
    <xf numFmtId="0" fontId="3" fillId="0" borderId="7" xfId="2" applyFont="1" applyBorder="1" applyAlignment="1">
      <alignment horizontal="center" vertical="center" wrapText="1"/>
    </xf>
    <xf numFmtId="0" fontId="3" fillId="0" borderId="4" xfId="2" applyFont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0" fontId="20" fillId="0" borderId="0" xfId="2" applyFont="1" applyAlignment="1">
      <alignment horizontal="left"/>
    </xf>
    <xf numFmtId="0" fontId="3" fillId="0" borderId="13" xfId="2" applyFont="1" applyBorder="1" applyAlignment="1">
      <alignment horizontal="left" vertical="center" wrapText="1"/>
    </xf>
    <xf numFmtId="0" fontId="3" fillId="0" borderId="14" xfId="2" applyFont="1" applyBorder="1" applyAlignment="1">
      <alignment horizontal="left" vertical="center" wrapText="1"/>
    </xf>
    <xf numFmtId="0" fontId="3" fillId="0" borderId="10" xfId="2" applyFont="1" applyBorder="1" applyAlignment="1">
      <alignment horizontal="center" vertical="center"/>
    </xf>
    <xf numFmtId="0" fontId="3" fillId="0" borderId="11" xfId="2" applyFont="1" applyBorder="1" applyAlignment="1">
      <alignment horizontal="center" vertical="center"/>
    </xf>
    <xf numFmtId="0" fontId="3" fillId="0" borderId="12" xfId="2" applyFont="1" applyBorder="1" applyAlignment="1">
      <alignment horizontal="center" vertical="center"/>
    </xf>
  </cellXfs>
  <cellStyles count="3">
    <cellStyle name="Millares" xfId="1" builtinId="3"/>
    <cellStyle name="Normal" xfId="0" builtinId="0"/>
    <cellStyle name="Normal 2" xfId="2" xr:uid="{358C4540-5961-4190-8CBF-F737B861CA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17027014-670D-494A-99AD-D191B26EB7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79AB6AD1-6004-4CDB-9176-2A10255427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A3F8E505-810A-48D2-BC79-7D8671DCCA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366E4FD8-D00A-4A45-8820-AFE8D40E3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8B4B3620-77AF-4B70-87E9-804CF9D98B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3D9FE66B-AA43-402C-9A2E-9D182EDE68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AB754D1C-31D3-4240-A2F6-F530BE3B5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C155E616-CF4E-4492-B8C3-657B40373C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0745FA61-A7E1-4809-8546-1159DCF4B9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DF68C7FA-033B-470E-B9DA-6CB3D3CBCD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D00D4B-67FC-4BB1-94AE-3BE690A11FC9}">
  <sheetPr>
    <tabColor indexed="11"/>
    <pageSetUpPr fitToPage="1"/>
  </sheetPr>
  <dimension ref="A1:O62"/>
  <sheetViews>
    <sheetView showGridLines="0" tabSelected="1" showRuler="0" showOutlineSymbols="0" zoomScale="130" zoomScaleNormal="130" zoomScalePageLayoutView="130" workbookViewId="0"/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50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1746540.8499999999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1746540.8499999999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1096643.22</v>
      </c>
      <c r="J19" s="48">
        <f t="shared" si="3"/>
        <v>66596.639999999999</v>
      </c>
      <c r="K19" s="48">
        <f t="shared" si="3"/>
        <v>58596.639999999999</v>
      </c>
      <c r="L19" s="48">
        <f t="shared" si="3"/>
        <v>57391.22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578905.72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56643.22</v>
      </c>
      <c r="J20" s="51">
        <f t="shared" si="5"/>
        <v>58596.639999999999</v>
      </c>
      <c r="K20" s="51">
        <f t="shared" si="5"/>
        <v>58596.639999999999</v>
      </c>
      <c r="L20" s="51">
        <f t="shared" si="5"/>
        <v>57391.22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578905.72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f>12023+31738.22+12882</f>
        <v>56643.22</v>
      </c>
      <c r="J21" s="20">
        <f>32832.64+12882+12882</f>
        <v>58596.639999999999</v>
      </c>
      <c r="K21" s="20">
        <f>12882+32832.64+12882</f>
        <v>58596.639999999999</v>
      </c>
      <c r="L21" s="20">
        <f>12384+31738.22+13269</f>
        <v>57391.22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127635.13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8000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44000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8000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ref="B33" si="9">SUM(C33:N33)</f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1040000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1040000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1989905.8499999999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1989905.8499999999</v>
      </c>
      <c r="C39" s="48">
        <f>+C40++C42+C51+C52+C54+C47</f>
        <v>119635.13</v>
      </c>
      <c r="D39" s="48">
        <f t="shared" ref="D39:M39" si="10">+D40++D42+D51+D52+D54+D47</f>
        <v>48276</v>
      </c>
      <c r="E39" s="48">
        <f t="shared" si="10"/>
        <v>182805.37</v>
      </c>
      <c r="F39" s="48">
        <f t="shared" si="10"/>
        <v>176278.35</v>
      </c>
      <c r="G39" s="48">
        <f t="shared" si="10"/>
        <v>103221.64</v>
      </c>
      <c r="H39" s="48">
        <f t="shared" si="10"/>
        <v>104770.64</v>
      </c>
      <c r="I39" s="48">
        <f>+I40++I42+I51+I52+I54+I47</f>
        <v>497267.22</v>
      </c>
      <c r="J39" s="48">
        <f t="shared" si="10"/>
        <v>58596.639999999999</v>
      </c>
      <c r="K39" s="48">
        <f t="shared" si="10"/>
        <v>58596.639999999999</v>
      </c>
      <c r="L39" s="48">
        <f t="shared" si="10"/>
        <v>640458.22</v>
      </c>
      <c r="M39" s="48">
        <f t="shared" si="10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1">SUM(C40:N40)</f>
        <v>578905.72</v>
      </c>
      <c r="C40" s="51">
        <f>+C41</f>
        <v>0</v>
      </c>
      <c r="D40" s="51">
        <f t="shared" ref="D40:M40" si="12">+D41</f>
        <v>0</v>
      </c>
      <c r="E40" s="51">
        <f t="shared" si="12"/>
        <v>173841.5</v>
      </c>
      <c r="F40" s="51">
        <f t="shared" si="12"/>
        <v>56643.22</v>
      </c>
      <c r="G40" s="51">
        <f t="shared" si="12"/>
        <v>58596.639999999999</v>
      </c>
      <c r="H40" s="51">
        <f t="shared" si="12"/>
        <v>58596.639999999999</v>
      </c>
      <c r="I40" s="51">
        <f t="shared" si="12"/>
        <v>56643.22</v>
      </c>
      <c r="J40" s="51">
        <f t="shared" si="12"/>
        <v>58596.639999999999</v>
      </c>
      <c r="K40" s="51">
        <f t="shared" si="12"/>
        <v>58596.639999999999</v>
      </c>
      <c r="L40" s="51">
        <f t="shared" si="12"/>
        <v>57391.22</v>
      </c>
      <c r="M40" s="51">
        <f t="shared" si="12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578905.72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f>12023+12882+31738.22</f>
        <v>56643.22</v>
      </c>
      <c r="J41" s="20">
        <f>12882+12882+32832.64</f>
        <v>58596.639999999999</v>
      </c>
      <c r="K41" s="20">
        <f>12882+12882+32832.64</f>
        <v>58596.639999999999</v>
      </c>
      <c r="L41" s="20">
        <f>12384+13269+31738.22</f>
        <v>57391.22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3">SUM(C42:N42)</f>
        <v>631000.13</v>
      </c>
      <c r="C42" s="60">
        <f>SUM(C43:C46)</f>
        <v>0</v>
      </c>
      <c r="D42" s="60">
        <f>SUM(D43:D46)</f>
        <v>48276</v>
      </c>
      <c r="E42" s="60">
        <f t="shared" ref="E42:F42" si="14">SUM(E43:E46)</f>
        <v>128599</v>
      </c>
      <c r="F42" s="60">
        <f t="shared" si="14"/>
        <v>119635.13</v>
      </c>
      <c r="G42" s="60">
        <f>SUM(G43:G46)</f>
        <v>44625</v>
      </c>
      <c r="H42" s="60">
        <f t="shared" ref="H42:N42" si="15">SUM(H43:H46)</f>
        <v>46174</v>
      </c>
      <c r="I42" s="60">
        <f t="shared" si="15"/>
        <v>50624</v>
      </c>
      <c r="J42" s="60">
        <f t="shared" si="15"/>
        <v>0</v>
      </c>
      <c r="K42" s="60">
        <f t="shared" si="15"/>
        <v>0</v>
      </c>
      <c r="L42" s="60">
        <f t="shared" si="15"/>
        <v>193067</v>
      </c>
      <c r="M42" s="60">
        <f t="shared" si="15"/>
        <v>0</v>
      </c>
      <c r="N42" s="61">
        <f t="shared" si="15"/>
        <v>0</v>
      </c>
      <c r="O42" s="81"/>
    </row>
    <row r="43" spans="1:15" s="58" customFormat="1" ht="18" x14ac:dyDescent="0.2">
      <c r="A43" s="33" t="s">
        <v>1</v>
      </c>
      <c r="B43" s="84">
        <f t="shared" si="13"/>
        <v>206035.13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16143</v>
      </c>
      <c r="J43" s="20">
        <v>0</v>
      </c>
      <c r="K43" s="20">
        <v>0</v>
      </c>
      <c r="L43" s="20">
        <f>12143+12133+12133+12133</f>
        <v>48542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3"/>
        <v>406965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34481</v>
      </c>
      <c r="J44" s="20">
        <v>0</v>
      </c>
      <c r="K44" s="20">
        <v>0</v>
      </c>
      <c r="L44" s="20">
        <f>38031+8000+32481+34031+33982-2000</f>
        <v>144525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3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3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3"/>
        <v>0</v>
      </c>
      <c r="C47" s="60">
        <f>SUM(C48:C50)</f>
        <v>119635.13</v>
      </c>
      <c r="D47" s="60">
        <f>SUM(D48:D50)</f>
        <v>0</v>
      </c>
      <c r="E47" s="60">
        <f t="shared" ref="E47:N47" si="16">SUM(E48:E50)</f>
        <v>-119635.13</v>
      </c>
      <c r="F47" s="60">
        <f t="shared" si="16"/>
        <v>0</v>
      </c>
      <c r="G47" s="60">
        <f t="shared" si="16"/>
        <v>0</v>
      </c>
      <c r="H47" s="60">
        <f t="shared" si="16"/>
        <v>0</v>
      </c>
      <c r="I47" s="60">
        <f t="shared" si="16"/>
        <v>0</v>
      </c>
      <c r="J47" s="60">
        <f t="shared" si="16"/>
        <v>0</v>
      </c>
      <c r="K47" s="60">
        <f t="shared" si="16"/>
        <v>0</v>
      </c>
      <c r="L47" s="60">
        <f t="shared" si="16"/>
        <v>0</v>
      </c>
      <c r="M47" s="60">
        <f t="shared" si="16"/>
        <v>0</v>
      </c>
      <c r="N47" s="61">
        <f t="shared" si="16"/>
        <v>0</v>
      </c>
      <c r="O47" s="57"/>
    </row>
    <row r="48" spans="1:15" s="58" customFormat="1" ht="18" x14ac:dyDescent="0.2">
      <c r="A48" s="29" t="s">
        <v>23</v>
      </c>
      <c r="B48" s="85">
        <f t="shared" si="13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3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3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3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3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7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7"/>
        <v>780000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f>260000+130000</f>
        <v>390000</v>
      </c>
      <c r="J54" s="74">
        <v>0</v>
      </c>
      <c r="K54" s="74">
        <v>0</v>
      </c>
      <c r="L54" s="74">
        <f>130000+130000+130000</f>
        <v>390000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DB6D83C-8D29-47E9-AAEC-5AB4231AA3B3}">
  <sheetPr>
    <tabColor indexed="11"/>
    <pageSetUpPr fitToPage="1"/>
  </sheetPr>
  <dimension ref="A1:O62"/>
  <sheetViews>
    <sheetView showGridLines="0" showRuler="0" showOutlineSymbols="0" topLeftCell="A46" zoomScale="130" zoomScaleNormal="130" zoomScalePageLayoutView="130" workbookViewId="0">
      <selection activeCell="K42" sqref="K4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49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1689149.63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1689149.63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1096643.22</v>
      </c>
      <c r="J19" s="48">
        <f t="shared" si="3"/>
        <v>66596.639999999999</v>
      </c>
      <c r="K19" s="48">
        <f t="shared" si="3"/>
        <v>58596.639999999999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521514.5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56643.22</v>
      </c>
      <c r="J20" s="51">
        <f t="shared" si="5"/>
        <v>58596.639999999999</v>
      </c>
      <c r="K20" s="51">
        <f t="shared" si="5"/>
        <v>58596.639999999999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521514.5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f>12023+31738.22+12882</f>
        <v>56643.22</v>
      </c>
      <c r="J21" s="20">
        <f>32832.64+12882+12882</f>
        <v>58596.639999999999</v>
      </c>
      <c r="K21" s="20">
        <f>12882+32832.64+12882</f>
        <v>58596.639999999999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127635.13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8000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44000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8000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ref="B33" si="9">SUM(C33:N33)</f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1040000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1040000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1349447.63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1349447.63</v>
      </c>
      <c r="C39" s="48">
        <f>+C40++C42+C51+C52+C54+C47</f>
        <v>119635.13</v>
      </c>
      <c r="D39" s="48">
        <f t="shared" ref="D39:M39" si="10">+D40++D42+D51+D52+D54+D47</f>
        <v>48276</v>
      </c>
      <c r="E39" s="48">
        <f t="shared" si="10"/>
        <v>182805.37</v>
      </c>
      <c r="F39" s="48">
        <f t="shared" si="10"/>
        <v>176278.35</v>
      </c>
      <c r="G39" s="48">
        <f t="shared" si="10"/>
        <v>103221.64</v>
      </c>
      <c r="H39" s="48">
        <f t="shared" si="10"/>
        <v>104770.64</v>
      </c>
      <c r="I39" s="48">
        <f>+I40++I42+I51+I52+I54+I47</f>
        <v>497267.22</v>
      </c>
      <c r="J39" s="48">
        <f t="shared" si="10"/>
        <v>58596.639999999999</v>
      </c>
      <c r="K39" s="48">
        <f t="shared" si="10"/>
        <v>58596.639999999999</v>
      </c>
      <c r="L39" s="48">
        <f t="shared" si="10"/>
        <v>0</v>
      </c>
      <c r="M39" s="48">
        <f t="shared" si="10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1">SUM(C40:N40)</f>
        <v>521514.5</v>
      </c>
      <c r="C40" s="51">
        <f>+C41</f>
        <v>0</v>
      </c>
      <c r="D40" s="51">
        <f t="shared" ref="D40:M40" si="12">+D41</f>
        <v>0</v>
      </c>
      <c r="E40" s="51">
        <f t="shared" si="12"/>
        <v>173841.5</v>
      </c>
      <c r="F40" s="51">
        <f t="shared" si="12"/>
        <v>56643.22</v>
      </c>
      <c r="G40" s="51">
        <f t="shared" si="12"/>
        <v>58596.639999999999</v>
      </c>
      <c r="H40" s="51">
        <f t="shared" si="12"/>
        <v>58596.639999999999</v>
      </c>
      <c r="I40" s="51">
        <f t="shared" si="12"/>
        <v>56643.22</v>
      </c>
      <c r="J40" s="51">
        <f t="shared" si="12"/>
        <v>58596.639999999999</v>
      </c>
      <c r="K40" s="51">
        <f t="shared" si="12"/>
        <v>58596.639999999999</v>
      </c>
      <c r="L40" s="51">
        <f t="shared" si="12"/>
        <v>0</v>
      </c>
      <c r="M40" s="51">
        <f t="shared" si="12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521514.5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f>12023+12882+31738.22</f>
        <v>56643.22</v>
      </c>
      <c r="J41" s="20">
        <f>12882+12882+32832.64</f>
        <v>58596.639999999999</v>
      </c>
      <c r="K41" s="20">
        <f>12882+12882+32832.64</f>
        <v>58596.639999999999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3">SUM(C42:N42)</f>
        <v>437933.13</v>
      </c>
      <c r="C42" s="60">
        <f>SUM(C43:C46)</f>
        <v>0</v>
      </c>
      <c r="D42" s="60">
        <f>SUM(D43:D46)</f>
        <v>48276</v>
      </c>
      <c r="E42" s="60">
        <f t="shared" ref="E42:F42" si="14">SUM(E43:E46)</f>
        <v>128599</v>
      </c>
      <c r="F42" s="60">
        <f t="shared" si="14"/>
        <v>119635.13</v>
      </c>
      <c r="G42" s="60">
        <f>SUM(G43:G46)</f>
        <v>44625</v>
      </c>
      <c r="H42" s="60">
        <f t="shared" ref="H42:N42" si="15">SUM(H43:H46)</f>
        <v>46174</v>
      </c>
      <c r="I42" s="60">
        <f t="shared" si="15"/>
        <v>50624</v>
      </c>
      <c r="J42" s="60">
        <f t="shared" si="15"/>
        <v>0</v>
      </c>
      <c r="K42" s="60">
        <f t="shared" si="15"/>
        <v>0</v>
      </c>
      <c r="L42" s="60">
        <f t="shared" si="15"/>
        <v>0</v>
      </c>
      <c r="M42" s="60">
        <f t="shared" si="15"/>
        <v>0</v>
      </c>
      <c r="N42" s="61">
        <f t="shared" si="15"/>
        <v>0</v>
      </c>
      <c r="O42" s="81"/>
    </row>
    <row r="43" spans="1:15" s="58" customFormat="1" ht="18" x14ac:dyDescent="0.2">
      <c r="A43" s="33" t="s">
        <v>1</v>
      </c>
      <c r="B43" s="84">
        <f t="shared" si="13"/>
        <v>157493.13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16143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3"/>
        <v>262440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34481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3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3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3"/>
        <v>0</v>
      </c>
      <c r="C47" s="60">
        <f>SUM(C48:C50)</f>
        <v>119635.13</v>
      </c>
      <c r="D47" s="60">
        <f>SUM(D48:D50)</f>
        <v>0</v>
      </c>
      <c r="E47" s="60">
        <f t="shared" ref="E47:N47" si="16">SUM(E48:E50)</f>
        <v>-119635.13</v>
      </c>
      <c r="F47" s="60">
        <f t="shared" si="16"/>
        <v>0</v>
      </c>
      <c r="G47" s="60">
        <f t="shared" si="16"/>
        <v>0</v>
      </c>
      <c r="H47" s="60">
        <f t="shared" si="16"/>
        <v>0</v>
      </c>
      <c r="I47" s="60">
        <f t="shared" si="16"/>
        <v>0</v>
      </c>
      <c r="J47" s="60">
        <f t="shared" si="16"/>
        <v>0</v>
      </c>
      <c r="K47" s="60">
        <f t="shared" si="16"/>
        <v>0</v>
      </c>
      <c r="L47" s="60">
        <f t="shared" si="16"/>
        <v>0</v>
      </c>
      <c r="M47" s="60">
        <f t="shared" si="16"/>
        <v>0</v>
      </c>
      <c r="N47" s="61">
        <f t="shared" si="16"/>
        <v>0</v>
      </c>
      <c r="O47" s="57"/>
    </row>
    <row r="48" spans="1:15" s="58" customFormat="1" ht="18" x14ac:dyDescent="0.2">
      <c r="A48" s="29" t="s">
        <v>23</v>
      </c>
      <c r="B48" s="85">
        <f t="shared" si="13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3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3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3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3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7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7"/>
        <v>390000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f>260000+130000</f>
        <v>390000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4AD6C28-8309-4C47-A050-D0BB0670ED7B}">
  <sheetPr>
    <tabColor indexed="11"/>
    <pageSetUpPr fitToPage="1"/>
  </sheetPr>
  <dimension ref="A1:O62"/>
  <sheetViews>
    <sheetView showGridLines="0" showRuler="0" showOutlineSymbols="0" zoomScale="130" zoomScaleNormal="130" zoomScalePageLayoutView="130" workbookViewId="0">
      <selection activeCell="A3" sqref="A3:N3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48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1630552.99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1630552.99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1096643.22</v>
      </c>
      <c r="J19" s="48">
        <f t="shared" si="3"/>
        <v>66596.639999999999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462917.86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56643.22</v>
      </c>
      <c r="J20" s="51">
        <f t="shared" si="5"/>
        <v>58596.639999999999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462917.86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f>12023+31738.22+12882</f>
        <v>56643.22</v>
      </c>
      <c r="J21" s="20">
        <f>32832.64+12882+12882</f>
        <v>58596.639999999999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127635.13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8000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44000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8000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ref="B33" si="9">SUM(C33:N33)</f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1040000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1040000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1290850.99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1290850.99</v>
      </c>
      <c r="C39" s="48">
        <f>+C40++C42+C51+C52+C54+C47</f>
        <v>119635.13</v>
      </c>
      <c r="D39" s="48">
        <f t="shared" ref="D39:M39" si="10">+D40++D42+D51+D52+D54+D47</f>
        <v>48276</v>
      </c>
      <c r="E39" s="48">
        <f t="shared" si="10"/>
        <v>182805.37</v>
      </c>
      <c r="F39" s="48">
        <f t="shared" si="10"/>
        <v>176278.35</v>
      </c>
      <c r="G39" s="48">
        <f t="shared" si="10"/>
        <v>103221.64</v>
      </c>
      <c r="H39" s="48">
        <f t="shared" si="10"/>
        <v>104770.64</v>
      </c>
      <c r="I39" s="48">
        <f>+I40++I42+I51+I52+I54+I47</f>
        <v>497267.22</v>
      </c>
      <c r="J39" s="48">
        <f t="shared" si="10"/>
        <v>58596.639999999999</v>
      </c>
      <c r="K39" s="48">
        <f t="shared" si="10"/>
        <v>0</v>
      </c>
      <c r="L39" s="48">
        <f t="shared" si="10"/>
        <v>0</v>
      </c>
      <c r="M39" s="48">
        <f t="shared" si="10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1">SUM(C40:N40)</f>
        <v>462917.86</v>
      </c>
      <c r="C40" s="51">
        <f>+C41</f>
        <v>0</v>
      </c>
      <c r="D40" s="51">
        <f t="shared" ref="D40:M40" si="12">+D41</f>
        <v>0</v>
      </c>
      <c r="E40" s="51">
        <f t="shared" si="12"/>
        <v>173841.5</v>
      </c>
      <c r="F40" s="51">
        <f t="shared" si="12"/>
        <v>56643.22</v>
      </c>
      <c r="G40" s="51">
        <f t="shared" si="12"/>
        <v>58596.639999999999</v>
      </c>
      <c r="H40" s="51">
        <f t="shared" si="12"/>
        <v>58596.639999999999</v>
      </c>
      <c r="I40" s="51">
        <f t="shared" si="12"/>
        <v>56643.22</v>
      </c>
      <c r="J40" s="51">
        <f t="shared" si="12"/>
        <v>58596.639999999999</v>
      </c>
      <c r="K40" s="51">
        <f t="shared" si="12"/>
        <v>0</v>
      </c>
      <c r="L40" s="51">
        <f t="shared" si="12"/>
        <v>0</v>
      </c>
      <c r="M40" s="51">
        <f t="shared" si="12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462917.86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f>12023+12882+31738.22</f>
        <v>56643.22</v>
      </c>
      <c r="J41" s="20">
        <f>12882+12882+32832.64</f>
        <v>58596.639999999999</v>
      </c>
      <c r="K41" s="20">
        <v>0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3">SUM(C42:N42)</f>
        <v>437933.13</v>
      </c>
      <c r="C42" s="60">
        <f>SUM(C43:C46)</f>
        <v>0</v>
      </c>
      <c r="D42" s="60">
        <f>SUM(D43:D46)</f>
        <v>48276</v>
      </c>
      <c r="E42" s="60">
        <f t="shared" ref="E42:F42" si="14">SUM(E43:E46)</f>
        <v>128599</v>
      </c>
      <c r="F42" s="60">
        <f t="shared" si="14"/>
        <v>119635.13</v>
      </c>
      <c r="G42" s="60">
        <f>SUM(G43:G46)</f>
        <v>44625</v>
      </c>
      <c r="H42" s="60">
        <f t="shared" ref="H42:N42" si="15">SUM(H43:H46)</f>
        <v>46174</v>
      </c>
      <c r="I42" s="60">
        <f t="shared" si="15"/>
        <v>50624</v>
      </c>
      <c r="J42" s="60">
        <f t="shared" si="15"/>
        <v>0</v>
      </c>
      <c r="K42" s="60">
        <f t="shared" si="15"/>
        <v>0</v>
      </c>
      <c r="L42" s="60">
        <f t="shared" si="15"/>
        <v>0</v>
      </c>
      <c r="M42" s="60">
        <f t="shared" si="15"/>
        <v>0</v>
      </c>
      <c r="N42" s="61">
        <f t="shared" si="15"/>
        <v>0</v>
      </c>
      <c r="O42" s="81"/>
    </row>
    <row r="43" spans="1:15" s="58" customFormat="1" ht="18" x14ac:dyDescent="0.2">
      <c r="A43" s="33" t="s">
        <v>1</v>
      </c>
      <c r="B43" s="84">
        <f t="shared" si="13"/>
        <v>157493.13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16143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3"/>
        <v>262440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34481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3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3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3"/>
        <v>0</v>
      </c>
      <c r="C47" s="60">
        <f>SUM(C48:C50)</f>
        <v>119635.13</v>
      </c>
      <c r="D47" s="60">
        <f>SUM(D48:D50)</f>
        <v>0</v>
      </c>
      <c r="E47" s="60">
        <f t="shared" ref="E47:N47" si="16">SUM(E48:E50)</f>
        <v>-119635.13</v>
      </c>
      <c r="F47" s="60">
        <f t="shared" si="16"/>
        <v>0</v>
      </c>
      <c r="G47" s="60">
        <f t="shared" si="16"/>
        <v>0</v>
      </c>
      <c r="H47" s="60">
        <f t="shared" si="16"/>
        <v>0</v>
      </c>
      <c r="I47" s="60">
        <f t="shared" si="16"/>
        <v>0</v>
      </c>
      <c r="J47" s="60">
        <f t="shared" si="16"/>
        <v>0</v>
      </c>
      <c r="K47" s="60">
        <f t="shared" si="16"/>
        <v>0</v>
      </c>
      <c r="L47" s="60">
        <f t="shared" si="16"/>
        <v>0</v>
      </c>
      <c r="M47" s="60">
        <f t="shared" si="16"/>
        <v>0</v>
      </c>
      <c r="N47" s="61">
        <f t="shared" si="16"/>
        <v>0</v>
      </c>
      <c r="O47" s="57"/>
    </row>
    <row r="48" spans="1:15" s="58" customFormat="1" ht="18" x14ac:dyDescent="0.2">
      <c r="A48" s="29" t="s">
        <v>23</v>
      </c>
      <c r="B48" s="85">
        <f t="shared" si="13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3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3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3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3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7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7"/>
        <v>390000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f>260000+130000</f>
        <v>390000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C413E-2E29-45F3-A035-9CBB183FC434}">
  <sheetPr>
    <tabColor indexed="11"/>
    <pageSetUpPr fitToPage="1"/>
  </sheetPr>
  <dimension ref="A1:O62"/>
  <sheetViews>
    <sheetView showGridLines="0" showRuler="0" showOutlineSymbols="0" zoomScale="130" zoomScaleNormal="130" zoomScalePageLayoutView="130" workbookViewId="0">
      <selection activeCell="A4" sqref="A4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47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1563956.35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1563956.35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1096643.22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404321.22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56643.22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404321.22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f>12023+31738.22+12882</f>
        <v>56643.22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ref="B33" si="9">SUM(C33:N33)</f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1040000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1040000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1232254.3500000001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1232254.3500000001</v>
      </c>
      <c r="C39" s="48">
        <f>+C40++C42+C51+C52+C54+C47</f>
        <v>119635.13</v>
      </c>
      <c r="D39" s="48">
        <f t="shared" ref="D39:M39" si="10">+D40++D42+D51+D52+D54+D47</f>
        <v>48276</v>
      </c>
      <c r="E39" s="48">
        <f t="shared" si="10"/>
        <v>182805.37</v>
      </c>
      <c r="F39" s="48">
        <f t="shared" si="10"/>
        <v>176278.35</v>
      </c>
      <c r="G39" s="48">
        <f t="shared" si="10"/>
        <v>103221.64</v>
      </c>
      <c r="H39" s="48">
        <f t="shared" si="10"/>
        <v>104770.64</v>
      </c>
      <c r="I39" s="48">
        <f>+I40++I42+I51+I52+I54+I47</f>
        <v>497267.22</v>
      </c>
      <c r="J39" s="48">
        <f t="shared" si="10"/>
        <v>0</v>
      </c>
      <c r="K39" s="48">
        <f t="shared" si="10"/>
        <v>0</v>
      </c>
      <c r="L39" s="48">
        <f t="shared" si="10"/>
        <v>0</v>
      </c>
      <c r="M39" s="48">
        <f t="shared" si="10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1">SUM(C40:N40)</f>
        <v>404321.22</v>
      </c>
      <c r="C40" s="51">
        <f>+C41</f>
        <v>0</v>
      </c>
      <c r="D40" s="51">
        <f t="shared" ref="D40:M40" si="12">+D41</f>
        <v>0</v>
      </c>
      <c r="E40" s="51">
        <f t="shared" si="12"/>
        <v>173841.5</v>
      </c>
      <c r="F40" s="51">
        <f t="shared" si="12"/>
        <v>56643.22</v>
      </c>
      <c r="G40" s="51">
        <f t="shared" si="12"/>
        <v>58596.639999999999</v>
      </c>
      <c r="H40" s="51">
        <f t="shared" si="12"/>
        <v>58596.639999999999</v>
      </c>
      <c r="I40" s="51">
        <f t="shared" si="12"/>
        <v>56643.22</v>
      </c>
      <c r="J40" s="51">
        <f t="shared" si="12"/>
        <v>0</v>
      </c>
      <c r="K40" s="51">
        <f t="shared" si="12"/>
        <v>0</v>
      </c>
      <c r="L40" s="51">
        <f t="shared" si="12"/>
        <v>0</v>
      </c>
      <c r="M40" s="51">
        <f t="shared" si="12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404321.22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f>12023+12882+31738.22</f>
        <v>56643.22</v>
      </c>
      <c r="J41" s="20">
        <v>0</v>
      </c>
      <c r="K41" s="20">
        <v>0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3">SUM(C42:N42)</f>
        <v>437933.13</v>
      </c>
      <c r="C42" s="60">
        <f>SUM(C43:C46)</f>
        <v>0</v>
      </c>
      <c r="D42" s="60">
        <f>SUM(D43:D46)</f>
        <v>48276</v>
      </c>
      <c r="E42" s="60">
        <f t="shared" ref="E42:F42" si="14">SUM(E43:E46)</f>
        <v>128599</v>
      </c>
      <c r="F42" s="60">
        <f t="shared" si="14"/>
        <v>119635.13</v>
      </c>
      <c r="G42" s="60">
        <f>SUM(G43:G46)</f>
        <v>44625</v>
      </c>
      <c r="H42" s="60">
        <f t="shared" ref="H42:N42" si="15">SUM(H43:H46)</f>
        <v>46174</v>
      </c>
      <c r="I42" s="60">
        <f t="shared" si="15"/>
        <v>50624</v>
      </c>
      <c r="J42" s="60">
        <f t="shared" si="15"/>
        <v>0</v>
      </c>
      <c r="K42" s="60">
        <f t="shared" si="15"/>
        <v>0</v>
      </c>
      <c r="L42" s="60">
        <f t="shared" si="15"/>
        <v>0</v>
      </c>
      <c r="M42" s="60">
        <f t="shared" si="15"/>
        <v>0</v>
      </c>
      <c r="N42" s="61">
        <f t="shared" si="15"/>
        <v>0</v>
      </c>
      <c r="O42" s="81"/>
    </row>
    <row r="43" spans="1:15" s="58" customFormat="1" ht="18" x14ac:dyDescent="0.2">
      <c r="A43" s="33" t="s">
        <v>1</v>
      </c>
      <c r="B43" s="84">
        <f t="shared" si="13"/>
        <v>157493.13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16143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3"/>
        <v>262440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34481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3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3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3"/>
        <v>0</v>
      </c>
      <c r="C47" s="60">
        <f>SUM(C48:C50)</f>
        <v>119635.13</v>
      </c>
      <c r="D47" s="60">
        <f>SUM(D48:D50)</f>
        <v>0</v>
      </c>
      <c r="E47" s="60">
        <f t="shared" ref="E47:N47" si="16">SUM(E48:E50)</f>
        <v>-119635.13</v>
      </c>
      <c r="F47" s="60">
        <f t="shared" si="16"/>
        <v>0</v>
      </c>
      <c r="G47" s="60">
        <f t="shared" si="16"/>
        <v>0</v>
      </c>
      <c r="H47" s="60">
        <f t="shared" si="16"/>
        <v>0</v>
      </c>
      <c r="I47" s="60">
        <f t="shared" si="16"/>
        <v>0</v>
      </c>
      <c r="J47" s="60">
        <f t="shared" si="16"/>
        <v>0</v>
      </c>
      <c r="K47" s="60">
        <f t="shared" si="16"/>
        <v>0</v>
      </c>
      <c r="L47" s="60">
        <f t="shared" si="16"/>
        <v>0</v>
      </c>
      <c r="M47" s="60">
        <f t="shared" si="16"/>
        <v>0</v>
      </c>
      <c r="N47" s="61">
        <f t="shared" si="16"/>
        <v>0</v>
      </c>
      <c r="O47" s="57"/>
    </row>
    <row r="48" spans="1:15" s="58" customFormat="1" ht="18" x14ac:dyDescent="0.2">
      <c r="A48" s="29" t="s">
        <v>23</v>
      </c>
      <c r="B48" s="85">
        <f t="shared" si="13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3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3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3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3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7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7"/>
        <v>390000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f>260000+130000</f>
        <v>390000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F83156-AC51-405D-A153-BE942727438D}">
  <sheetPr>
    <tabColor indexed="11"/>
    <pageSetUpPr fitToPage="1"/>
  </sheetPr>
  <dimension ref="A1:O62"/>
  <sheetViews>
    <sheetView showGridLines="0" showRuler="0" showOutlineSymbols="0" topLeftCell="A16" zoomScale="130" zoomScaleNormal="130" zoomScalePageLayoutView="130" workbookViewId="0">
      <selection activeCell="I55" sqref="I55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8" width="9" style="3" bestFit="1" customWidth="1"/>
    <col min="9" max="9" width="10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44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467313.13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467313.13</v>
      </c>
      <c r="C19" s="48">
        <f>+C20++C22+C31+C32+C34+C27</f>
        <v>0</v>
      </c>
      <c r="D19" s="48">
        <f t="shared" ref="D19:M19" si="3">+D20++D22+D31+D32+D34+D27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+I20++I22+I31+I32+I34+I27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+N20+N22+N31+N32+N34+N27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347678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347678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4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45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0.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27.75" customHeight="1" x14ac:dyDescent="0.2">
      <c r="A33" s="70" t="s">
        <v>27</v>
      </c>
      <c r="B33" s="71">
        <f t="shared" si="7"/>
        <v>0</v>
      </c>
      <c r="C33" s="60">
        <v>0</v>
      </c>
      <c r="D33" s="60">
        <v>0</v>
      </c>
      <c r="E33" s="60">
        <v>0</v>
      </c>
      <c r="F33" s="60">
        <v>0</v>
      </c>
      <c r="G33" s="60">
        <v>0</v>
      </c>
      <c r="H33" s="60">
        <v>0</v>
      </c>
      <c r="I33" s="60">
        <v>0</v>
      </c>
      <c r="J33" s="60">
        <v>0</v>
      </c>
      <c r="K33" s="60">
        <v>0</v>
      </c>
      <c r="L33" s="60">
        <v>0</v>
      </c>
      <c r="M33" s="60">
        <v>0</v>
      </c>
      <c r="N33" s="61">
        <v>0</v>
      </c>
      <c r="O33" s="68"/>
    </row>
    <row r="34" spans="1:15" s="69" customFormat="1" ht="31.5" customHeight="1" thickBot="1" x14ac:dyDescent="0.25">
      <c r="A34" s="90" t="s">
        <v>46</v>
      </c>
      <c r="B34" s="73">
        <f t="shared" si="7"/>
        <v>0</v>
      </c>
      <c r="C34" s="74">
        <v>0</v>
      </c>
      <c r="D34" s="74">
        <v>0</v>
      </c>
      <c r="E34" s="74">
        <v>0</v>
      </c>
      <c r="F34" s="74">
        <v>0</v>
      </c>
      <c r="G34" s="74">
        <v>0</v>
      </c>
      <c r="H34" s="74">
        <v>0</v>
      </c>
      <c r="I34" s="74">
        <v>0</v>
      </c>
      <c r="J34" s="74">
        <v>0</v>
      </c>
      <c r="K34" s="74">
        <v>0</v>
      </c>
      <c r="L34" s="74">
        <v>0</v>
      </c>
      <c r="M34" s="74">
        <v>0</v>
      </c>
      <c r="N34" s="75">
        <v>0</v>
      </c>
      <c r="O34" s="68"/>
    </row>
    <row r="35" spans="1:15" s="69" customFormat="1" ht="10.5" customHeight="1" x14ac:dyDescent="0.2">
      <c r="A35" s="76"/>
      <c r="B35" s="77"/>
      <c r="C35" s="78"/>
      <c r="D35" s="78"/>
      <c r="E35" s="78"/>
      <c r="F35" s="78"/>
      <c r="G35" s="78"/>
      <c r="H35" s="78"/>
      <c r="I35" s="78"/>
      <c r="J35" s="78"/>
      <c r="K35" s="78"/>
      <c r="L35" s="78"/>
      <c r="M35" s="78"/>
      <c r="N35" s="78"/>
      <c r="O35" s="68"/>
    </row>
    <row r="36" spans="1:15" ht="12.75" customHeight="1" thickBot="1" x14ac:dyDescent="0.2">
      <c r="A36" s="7" t="s">
        <v>39</v>
      </c>
      <c r="B36" s="79">
        <f>+B39-B47</f>
        <v>734987.13</v>
      </c>
      <c r="C36" s="80"/>
      <c r="D36" s="80"/>
      <c r="E36" s="80"/>
      <c r="F36" s="80"/>
      <c r="G36" s="80"/>
      <c r="H36" s="80"/>
      <c r="I36" s="80"/>
      <c r="J36" s="80"/>
      <c r="K36" s="80"/>
      <c r="L36" s="80"/>
      <c r="M36" s="80"/>
      <c r="N36" s="80"/>
    </row>
    <row r="37" spans="1:15" ht="19.5" customHeight="1" x14ac:dyDescent="0.2">
      <c r="A37" s="91" t="s">
        <v>4</v>
      </c>
      <c r="B37" s="93" t="s">
        <v>5</v>
      </c>
      <c r="C37" s="95" t="s">
        <v>20</v>
      </c>
      <c r="D37" s="95"/>
      <c r="E37" s="95"/>
      <c r="F37" s="95"/>
      <c r="G37" s="95"/>
      <c r="H37" s="95"/>
      <c r="I37" s="95"/>
      <c r="J37" s="95"/>
      <c r="K37" s="95"/>
      <c r="L37" s="95"/>
      <c r="M37" s="95"/>
      <c r="N37" s="96"/>
      <c r="O37" s="8"/>
    </row>
    <row r="38" spans="1:15" ht="14.25" customHeight="1" thickBot="1" x14ac:dyDescent="0.25">
      <c r="A38" s="92"/>
      <c r="B38" s="94"/>
      <c r="C38" s="9" t="s">
        <v>7</v>
      </c>
      <c r="D38" s="9" t="s">
        <v>8</v>
      </c>
      <c r="E38" s="10" t="s">
        <v>9</v>
      </c>
      <c r="F38" s="9" t="s">
        <v>10</v>
      </c>
      <c r="G38" s="9" t="s">
        <v>11</v>
      </c>
      <c r="H38" s="9" t="s">
        <v>12</v>
      </c>
      <c r="I38" s="9" t="s">
        <v>13</v>
      </c>
      <c r="J38" s="9" t="s">
        <v>14</v>
      </c>
      <c r="K38" s="9" t="s">
        <v>15</v>
      </c>
      <c r="L38" s="9" t="s">
        <v>16</v>
      </c>
      <c r="M38" s="9" t="s">
        <v>17</v>
      </c>
      <c r="N38" s="11" t="s">
        <v>18</v>
      </c>
      <c r="O38" s="8"/>
    </row>
    <row r="39" spans="1:15" s="17" customFormat="1" ht="28.15" customHeight="1" x14ac:dyDescent="0.2">
      <c r="A39" s="12" t="s">
        <v>3</v>
      </c>
      <c r="B39" s="13">
        <f>SUM(C39:N39)</f>
        <v>734987.13</v>
      </c>
      <c r="C39" s="48">
        <f>+C40++C42+C51+C52+C54+C47</f>
        <v>119635.13</v>
      </c>
      <c r="D39" s="48">
        <f t="shared" ref="D39:M39" si="9">+D40++D42+D51+D52+D54+D47</f>
        <v>48276</v>
      </c>
      <c r="E39" s="48">
        <f t="shared" si="9"/>
        <v>182805.37</v>
      </c>
      <c r="F39" s="48">
        <f t="shared" si="9"/>
        <v>176278.35</v>
      </c>
      <c r="G39" s="48">
        <f t="shared" si="9"/>
        <v>103221.64</v>
      </c>
      <c r="H39" s="48">
        <f t="shared" si="9"/>
        <v>104770.64</v>
      </c>
      <c r="I39" s="48">
        <f>+I40++I42+I51+I52+I54+I47</f>
        <v>0</v>
      </c>
      <c r="J39" s="48">
        <f t="shared" si="9"/>
        <v>0</v>
      </c>
      <c r="K39" s="48">
        <f t="shared" si="9"/>
        <v>0</v>
      </c>
      <c r="L39" s="48">
        <f t="shared" si="9"/>
        <v>0</v>
      </c>
      <c r="M39" s="48">
        <f t="shared" si="9"/>
        <v>0</v>
      </c>
      <c r="N39" s="49">
        <f>+N40+N42+N51+N52+N54+N47</f>
        <v>0</v>
      </c>
      <c r="O39" s="16"/>
    </row>
    <row r="40" spans="1:15" s="82" customFormat="1" ht="15" customHeight="1" x14ac:dyDescent="0.2">
      <c r="A40" s="18" t="s">
        <v>32</v>
      </c>
      <c r="B40" s="50">
        <f t="shared" ref="B40" si="10">SUM(C40:N40)</f>
        <v>347678</v>
      </c>
      <c r="C40" s="51">
        <f>+C41</f>
        <v>0</v>
      </c>
      <c r="D40" s="51">
        <f t="shared" ref="D40:M40" si="11">+D41</f>
        <v>0</v>
      </c>
      <c r="E40" s="51">
        <f t="shared" si="11"/>
        <v>173841.5</v>
      </c>
      <c r="F40" s="51">
        <f t="shared" si="11"/>
        <v>56643.22</v>
      </c>
      <c r="G40" s="51">
        <f t="shared" si="11"/>
        <v>58596.639999999999</v>
      </c>
      <c r="H40" s="51">
        <f t="shared" si="11"/>
        <v>58596.639999999999</v>
      </c>
      <c r="I40" s="51">
        <f t="shared" si="11"/>
        <v>0</v>
      </c>
      <c r="J40" s="51">
        <f t="shared" si="11"/>
        <v>0</v>
      </c>
      <c r="K40" s="51">
        <f t="shared" si="11"/>
        <v>0</v>
      </c>
      <c r="L40" s="51">
        <f t="shared" si="11"/>
        <v>0</v>
      </c>
      <c r="M40" s="51">
        <f t="shared" si="11"/>
        <v>0</v>
      </c>
      <c r="N40" s="52">
        <f>+N41</f>
        <v>0</v>
      </c>
      <c r="O40" s="81"/>
    </row>
    <row r="41" spans="1:15" s="58" customFormat="1" ht="15" customHeight="1" x14ac:dyDescent="0.2">
      <c r="A41" s="55" t="s">
        <v>33</v>
      </c>
      <c r="B41" s="83">
        <f>SUM(C41:N41)</f>
        <v>347678</v>
      </c>
      <c r="C41" s="20">
        <v>0</v>
      </c>
      <c r="D41" s="20">
        <v>0</v>
      </c>
      <c r="E41" s="20">
        <f>97403.5+63556+12882</f>
        <v>173841.5</v>
      </c>
      <c r="F41" s="20">
        <f>12023+31738.22+12882</f>
        <v>56643.22</v>
      </c>
      <c r="G41" s="20">
        <f>12882+32832.64+12882</f>
        <v>58596.639999999999</v>
      </c>
      <c r="H41" s="20">
        <f>12882+32832.64+12882</f>
        <v>58596.639999999999</v>
      </c>
      <c r="I41" s="20">
        <v>0</v>
      </c>
      <c r="J41" s="20">
        <v>0</v>
      </c>
      <c r="K41" s="20">
        <v>0</v>
      </c>
      <c r="L41" s="20">
        <v>0</v>
      </c>
      <c r="M41" s="20">
        <v>0</v>
      </c>
      <c r="N41" s="21">
        <v>0</v>
      </c>
      <c r="O41" s="57"/>
    </row>
    <row r="42" spans="1:15" s="82" customFormat="1" ht="31.5" customHeight="1" x14ac:dyDescent="0.2">
      <c r="A42" s="59" t="s">
        <v>0</v>
      </c>
      <c r="B42" s="50">
        <f t="shared" ref="B42:B52" si="12">SUM(C42:N42)</f>
        <v>387309.13</v>
      </c>
      <c r="C42" s="60">
        <f>SUM(C43:C46)</f>
        <v>0</v>
      </c>
      <c r="D42" s="60">
        <f>SUM(D43:D46)</f>
        <v>48276</v>
      </c>
      <c r="E42" s="60">
        <f t="shared" ref="E42:F42" si="13">SUM(E43:E46)</f>
        <v>128599</v>
      </c>
      <c r="F42" s="60">
        <f t="shared" si="13"/>
        <v>119635.13</v>
      </c>
      <c r="G42" s="60">
        <f>SUM(G43:G46)</f>
        <v>44625</v>
      </c>
      <c r="H42" s="60">
        <f t="shared" ref="H42:N42" si="14">SUM(H43:H46)</f>
        <v>46174</v>
      </c>
      <c r="I42" s="60">
        <f t="shared" si="14"/>
        <v>0</v>
      </c>
      <c r="J42" s="60">
        <f t="shared" si="14"/>
        <v>0</v>
      </c>
      <c r="K42" s="60">
        <f t="shared" si="14"/>
        <v>0</v>
      </c>
      <c r="L42" s="60">
        <f t="shared" si="14"/>
        <v>0</v>
      </c>
      <c r="M42" s="60">
        <f t="shared" si="14"/>
        <v>0</v>
      </c>
      <c r="N42" s="61">
        <f t="shared" si="14"/>
        <v>0</v>
      </c>
      <c r="O42" s="81"/>
    </row>
    <row r="43" spans="1:15" s="58" customFormat="1" ht="18" x14ac:dyDescent="0.2">
      <c r="A43" s="33" t="s">
        <v>1</v>
      </c>
      <c r="B43" s="84">
        <f t="shared" si="12"/>
        <v>141350.13</v>
      </c>
      <c r="C43" s="20">
        <v>0</v>
      </c>
      <c r="D43" s="31">
        <v>12143</v>
      </c>
      <c r="E43" s="20">
        <f>12143+12143</f>
        <v>24286</v>
      </c>
      <c r="F43" s="20">
        <v>80635.13</v>
      </c>
      <c r="G43" s="20">
        <v>12143</v>
      </c>
      <c r="H43" s="20">
        <v>12143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58" customFormat="1" ht="18" x14ac:dyDescent="0.2">
      <c r="A44" s="33" t="s">
        <v>2</v>
      </c>
      <c r="B44" s="84">
        <f t="shared" si="12"/>
        <v>227959</v>
      </c>
      <c r="C44" s="20">
        <v>0</v>
      </c>
      <c r="D44" s="31">
        <v>36133</v>
      </c>
      <c r="E44" s="20">
        <f>51381+37932</f>
        <v>89313</v>
      </c>
      <c r="F44" s="20">
        <v>36000</v>
      </c>
      <c r="G44" s="20">
        <v>32482</v>
      </c>
      <c r="H44" s="20">
        <v>34031</v>
      </c>
      <c r="I44" s="20">
        <v>0</v>
      </c>
      <c r="J44" s="20">
        <v>0</v>
      </c>
      <c r="K44" s="20">
        <v>0</v>
      </c>
      <c r="L44" s="20">
        <v>0</v>
      </c>
      <c r="M44" s="20">
        <v>0</v>
      </c>
      <c r="N44" s="32">
        <v>0</v>
      </c>
      <c r="O44" s="57"/>
    </row>
    <row r="45" spans="1:15" s="63" customFormat="1" ht="36" x14ac:dyDescent="0.2">
      <c r="A45" s="33" t="s">
        <v>30</v>
      </c>
      <c r="B45" s="30">
        <f t="shared" si="12"/>
        <v>0</v>
      </c>
      <c r="C45" s="31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31">
        <v>0</v>
      </c>
      <c r="N45" s="32">
        <v>0</v>
      </c>
      <c r="O45" s="62"/>
    </row>
    <row r="46" spans="1:15" s="58" customFormat="1" ht="18" x14ac:dyDescent="0.2">
      <c r="A46" s="29" t="s">
        <v>31</v>
      </c>
      <c r="B46" s="84">
        <f t="shared" si="12"/>
        <v>18000</v>
      </c>
      <c r="C46" s="20">
        <v>0</v>
      </c>
      <c r="D46" s="20">
        <v>0</v>
      </c>
      <c r="E46" s="20">
        <f>5000+10000</f>
        <v>15000</v>
      </c>
      <c r="F46" s="20">
        <v>3000</v>
      </c>
      <c r="G46" s="20">
        <v>0</v>
      </c>
      <c r="H46" s="20">
        <v>0</v>
      </c>
      <c r="I46" s="20">
        <v>0</v>
      </c>
      <c r="J46" s="20">
        <v>0</v>
      </c>
      <c r="K46" s="20">
        <v>0</v>
      </c>
      <c r="L46" s="20">
        <v>0</v>
      </c>
      <c r="M46" s="20">
        <v>0</v>
      </c>
      <c r="N46" s="32">
        <v>0</v>
      </c>
      <c r="O46" s="57"/>
    </row>
    <row r="47" spans="1:15" s="58" customFormat="1" ht="27" x14ac:dyDescent="0.2">
      <c r="A47" s="24" t="s">
        <v>34</v>
      </c>
      <c r="B47" s="65">
        <f t="shared" si="12"/>
        <v>0</v>
      </c>
      <c r="C47" s="60">
        <f>SUM(C48:C50)</f>
        <v>119635.13</v>
      </c>
      <c r="D47" s="60">
        <f>SUM(D48:D50)</f>
        <v>0</v>
      </c>
      <c r="E47" s="60">
        <f t="shared" ref="E47:N47" si="15">SUM(E48:E50)</f>
        <v>-119635.13</v>
      </c>
      <c r="F47" s="60">
        <f t="shared" si="15"/>
        <v>0</v>
      </c>
      <c r="G47" s="60">
        <f t="shared" si="15"/>
        <v>0</v>
      </c>
      <c r="H47" s="60">
        <f t="shared" si="15"/>
        <v>0</v>
      </c>
      <c r="I47" s="60">
        <f t="shared" si="15"/>
        <v>0</v>
      </c>
      <c r="J47" s="60">
        <f t="shared" si="15"/>
        <v>0</v>
      </c>
      <c r="K47" s="60">
        <f t="shared" si="15"/>
        <v>0</v>
      </c>
      <c r="L47" s="60">
        <f t="shared" si="15"/>
        <v>0</v>
      </c>
      <c r="M47" s="60">
        <f t="shared" si="15"/>
        <v>0</v>
      </c>
      <c r="N47" s="61">
        <f t="shared" si="15"/>
        <v>0</v>
      </c>
      <c r="O47" s="57"/>
    </row>
    <row r="48" spans="1:15" s="58" customFormat="1" ht="18" x14ac:dyDescent="0.2">
      <c r="A48" s="29" t="s">
        <v>23</v>
      </c>
      <c r="B48" s="85">
        <f t="shared" si="12"/>
        <v>0</v>
      </c>
      <c r="C48" s="31">
        <v>78635.13</v>
      </c>
      <c r="D48" s="31">
        <v>0</v>
      </c>
      <c r="E48" s="31">
        <f>+-78635.13</f>
        <v>-78635.13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24</v>
      </c>
      <c r="B49" s="85">
        <f t="shared" si="12"/>
        <v>0</v>
      </c>
      <c r="C49" s="31">
        <v>38000</v>
      </c>
      <c r="D49" s="31">
        <v>0</v>
      </c>
      <c r="E49" s="31">
        <f>+-38000</f>
        <v>-38000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58" customFormat="1" ht="18" x14ac:dyDescent="0.2">
      <c r="A50" s="29" t="s">
        <v>25</v>
      </c>
      <c r="B50" s="85">
        <f t="shared" si="12"/>
        <v>0</v>
      </c>
      <c r="C50" s="64">
        <v>3000</v>
      </c>
      <c r="D50" s="31">
        <v>0</v>
      </c>
      <c r="E50" s="31">
        <f>+-3000</f>
        <v>-3000</v>
      </c>
      <c r="F50" s="31">
        <v>0</v>
      </c>
      <c r="G50" s="31">
        <v>0</v>
      </c>
      <c r="H50" s="31">
        <v>0</v>
      </c>
      <c r="I50" s="31">
        <v>0</v>
      </c>
      <c r="J50" s="31">
        <v>0</v>
      </c>
      <c r="K50" s="31">
        <v>0</v>
      </c>
      <c r="L50" s="31">
        <v>0</v>
      </c>
      <c r="M50" s="31">
        <v>0</v>
      </c>
      <c r="N50" s="32">
        <v>0</v>
      </c>
      <c r="O50" s="57"/>
    </row>
    <row r="51" spans="1:15" s="69" customFormat="1" ht="30.75" customHeight="1" x14ac:dyDescent="0.2">
      <c r="A51" s="66" t="s">
        <v>26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9.75" customHeight="1" x14ac:dyDescent="0.2">
      <c r="A52" s="70" t="s">
        <v>35</v>
      </c>
      <c r="B52" s="51">
        <f t="shared" si="12"/>
        <v>0</v>
      </c>
      <c r="C52" s="60">
        <v>0</v>
      </c>
      <c r="D52" s="60">
        <v>0</v>
      </c>
      <c r="E52" s="60">
        <v>0</v>
      </c>
      <c r="F52" s="60">
        <v>0</v>
      </c>
      <c r="G52" s="60">
        <v>0</v>
      </c>
      <c r="H52" s="60">
        <v>0</v>
      </c>
      <c r="I52" s="60">
        <v>0</v>
      </c>
      <c r="J52" s="60">
        <v>0</v>
      </c>
      <c r="K52" s="60">
        <v>0</v>
      </c>
      <c r="L52" s="60">
        <v>0</v>
      </c>
      <c r="M52" s="60">
        <v>0</v>
      </c>
      <c r="N52" s="61">
        <v>0</v>
      </c>
      <c r="O52" s="68"/>
    </row>
    <row r="53" spans="1:15" s="69" customFormat="1" ht="27.75" customHeight="1" x14ac:dyDescent="0.2">
      <c r="A53" s="70" t="s">
        <v>27</v>
      </c>
      <c r="B53" s="71">
        <f t="shared" ref="B53:B54" si="16">SUM(C53:N53)</f>
        <v>0</v>
      </c>
      <c r="C53" s="60">
        <v>0</v>
      </c>
      <c r="D53" s="60">
        <v>0</v>
      </c>
      <c r="E53" s="60">
        <v>0</v>
      </c>
      <c r="F53" s="60">
        <v>0</v>
      </c>
      <c r="G53" s="60">
        <v>0</v>
      </c>
      <c r="H53" s="60">
        <v>0</v>
      </c>
      <c r="I53" s="60">
        <v>0</v>
      </c>
      <c r="J53" s="60">
        <v>0</v>
      </c>
      <c r="K53" s="60">
        <v>0</v>
      </c>
      <c r="L53" s="60">
        <v>0</v>
      </c>
      <c r="M53" s="60">
        <v>0</v>
      </c>
      <c r="N53" s="61">
        <v>0</v>
      </c>
      <c r="O53" s="68"/>
    </row>
    <row r="54" spans="1:15" s="69" customFormat="1" ht="31.5" customHeight="1" thickBot="1" x14ac:dyDescent="0.25">
      <c r="A54" s="90" t="s">
        <v>46</v>
      </c>
      <c r="B54" s="73">
        <f t="shared" si="16"/>
        <v>0</v>
      </c>
      <c r="C54" s="74">
        <v>0</v>
      </c>
      <c r="D54" s="74">
        <v>0</v>
      </c>
      <c r="E54" s="74">
        <v>0</v>
      </c>
      <c r="F54" s="74">
        <v>0</v>
      </c>
      <c r="G54" s="74">
        <v>0</v>
      </c>
      <c r="H54" s="74">
        <v>0</v>
      </c>
      <c r="I54" s="74">
        <v>0</v>
      </c>
      <c r="J54" s="74">
        <v>0</v>
      </c>
      <c r="K54" s="74">
        <v>0</v>
      </c>
      <c r="L54" s="74">
        <v>0</v>
      </c>
      <c r="M54" s="74">
        <v>0</v>
      </c>
      <c r="N54" s="75">
        <v>0</v>
      </c>
      <c r="O54" s="68"/>
    </row>
    <row r="55" spans="1:15" ht="12" customHeight="1" x14ac:dyDescent="0.2">
      <c r="A55" s="87"/>
      <c r="B55" s="87"/>
      <c r="C55" s="88"/>
      <c r="D55" s="1"/>
      <c r="E55" s="87"/>
      <c r="F55" s="87"/>
      <c r="G55" s="87"/>
      <c r="H55" s="87"/>
      <c r="I55" s="87"/>
      <c r="J55" s="87"/>
      <c r="K55" s="87"/>
      <c r="L55" s="87"/>
      <c r="M55" s="87"/>
      <c r="N55" s="87"/>
      <c r="O55" s="87"/>
    </row>
    <row r="59" spans="1:15" ht="12.75" customHeight="1" x14ac:dyDescent="0.2">
      <c r="D59" s="89"/>
    </row>
    <row r="61" spans="1:15" ht="12.75" customHeight="1" x14ac:dyDescent="0.2">
      <c r="E61" s="89"/>
    </row>
    <row r="62" spans="1:15" ht="12.75" customHeight="1" x14ac:dyDescent="0.2">
      <c r="E62" s="89"/>
    </row>
  </sheetData>
  <mergeCells count="10">
    <mergeCell ref="A37:A38"/>
    <mergeCell ref="B37:B38"/>
    <mergeCell ref="C37:N37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9CE30-D850-4B99-8F23-C519F8886AD4}">
  <sheetPr>
    <tabColor indexed="11"/>
    <pageSetUpPr fitToPage="1"/>
  </sheetPr>
  <dimension ref="A1:O60"/>
  <sheetViews>
    <sheetView showGridLines="0" showRuler="0" showOutlineSymbols="0" topLeftCell="A16" zoomScale="130" zoomScaleNormal="130" zoomScalePageLayoutView="130" workbookViewId="0">
      <selection sqref="A1:N5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43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408716.49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408716.49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289081.36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289081.36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630216.49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630216.49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176278.35</v>
      </c>
      <c r="G38" s="48">
        <f t="shared" si="9"/>
        <v>103221.64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289081.36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56643.22</v>
      </c>
      <c r="G39" s="51">
        <f t="shared" si="11"/>
        <v>58596.639999999999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289081.36</v>
      </c>
      <c r="C40" s="20">
        <v>0</v>
      </c>
      <c r="D40" s="20">
        <v>0</v>
      </c>
      <c r="E40" s="20">
        <f>97403.5+63556+12882</f>
        <v>173841.5</v>
      </c>
      <c r="F40" s="20">
        <f>12023+31738.22+12882</f>
        <v>56643.22</v>
      </c>
      <c r="G40" s="20">
        <f>12882+32832.64+12882</f>
        <v>58596.639999999999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341135.13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119635.13</v>
      </c>
      <c r="G41" s="60">
        <f>SUM(G42:G45)</f>
        <v>44625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129207.13</v>
      </c>
      <c r="C42" s="20">
        <v>0</v>
      </c>
      <c r="D42" s="31">
        <v>12143</v>
      </c>
      <c r="E42" s="20">
        <f>12143+12143</f>
        <v>24286</v>
      </c>
      <c r="F42" s="20">
        <v>80635.13</v>
      </c>
      <c r="G42" s="20">
        <v>12143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193928</v>
      </c>
      <c r="C43" s="20">
        <v>0</v>
      </c>
      <c r="D43" s="31">
        <v>36133</v>
      </c>
      <c r="E43" s="20">
        <f>51381+37932</f>
        <v>89313</v>
      </c>
      <c r="F43" s="20">
        <v>36000</v>
      </c>
      <c r="G43" s="20">
        <v>32482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18000</v>
      </c>
      <c r="C45" s="20">
        <v>0</v>
      </c>
      <c r="D45" s="20">
        <v>0</v>
      </c>
      <c r="E45" s="20">
        <f>5000+10000</f>
        <v>15000</v>
      </c>
      <c r="F45" s="20">
        <v>3000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-119635.13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F2BEC-E34A-4C04-932E-176DCD044F56}">
  <sheetPr>
    <tabColor indexed="11"/>
    <pageSetUpPr fitToPage="1"/>
  </sheetPr>
  <dimension ref="A1:O60"/>
  <sheetViews>
    <sheetView showGridLines="0" showRuler="0" showOutlineSymbols="0" topLeftCell="A15" zoomScale="130" zoomScaleNormal="130" zoomScalePageLayoutView="130" workbookViewId="0">
      <selection activeCell="F22" sqref="F2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42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350119.85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350119.85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230484.72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230484.72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526994.85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526994.85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176278.35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230484.72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56643.22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230484.72</v>
      </c>
      <c r="C40" s="20">
        <v>0</v>
      </c>
      <c r="D40" s="20">
        <v>0</v>
      </c>
      <c r="E40" s="20">
        <f>97403.5+63556+12882</f>
        <v>173841.5</v>
      </c>
      <c r="F40" s="20">
        <f>12023+31738.22+12882</f>
        <v>56643.22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296510.13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119635.13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117064.13</v>
      </c>
      <c r="C42" s="20">
        <v>0</v>
      </c>
      <c r="D42" s="31">
        <v>12143</v>
      </c>
      <c r="E42" s="20">
        <f>12143+12143</f>
        <v>24286</v>
      </c>
      <c r="F42" s="20">
        <v>80635.13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161446</v>
      </c>
      <c r="C43" s="20">
        <v>0</v>
      </c>
      <c r="D43" s="31">
        <v>36133</v>
      </c>
      <c r="E43" s="20">
        <f>51381+37932</f>
        <v>89313</v>
      </c>
      <c r="F43" s="20">
        <v>36000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18000</v>
      </c>
      <c r="C45" s="20">
        <v>0</v>
      </c>
      <c r="D45" s="20">
        <v>0</v>
      </c>
      <c r="E45" s="20">
        <f>5000+10000</f>
        <v>15000</v>
      </c>
      <c r="F45" s="20">
        <v>3000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" si="15">SUM(E47:E49)</f>
        <v>-119635.13</v>
      </c>
      <c r="F46" s="60">
        <f t="shared" ref="F46:N46" si="16">SUM(F47:F49)</f>
        <v>0</v>
      </c>
      <c r="G46" s="60">
        <f t="shared" si="16"/>
        <v>0</v>
      </c>
      <c r="H46" s="60">
        <f t="shared" si="16"/>
        <v>0</v>
      </c>
      <c r="I46" s="60">
        <f t="shared" si="16"/>
        <v>0</v>
      </c>
      <c r="J46" s="60">
        <f t="shared" si="16"/>
        <v>0</v>
      </c>
      <c r="K46" s="60">
        <f t="shared" si="16"/>
        <v>0</v>
      </c>
      <c r="L46" s="60">
        <f t="shared" si="16"/>
        <v>0</v>
      </c>
      <c r="M46" s="60">
        <f t="shared" si="16"/>
        <v>0</v>
      </c>
      <c r="N46" s="61">
        <f t="shared" si="16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C021D-0AE1-4E16-A0BD-283D8A4B87CC}">
  <sheetPr>
    <tabColor indexed="11"/>
    <pageSetUpPr fitToPage="1"/>
  </sheetPr>
  <dimension ref="A1:O60"/>
  <sheetViews>
    <sheetView showGridLines="0" showRuler="0" showOutlineSymbols="0" topLeftCell="A40" zoomScale="130" zoomScaleNormal="130" zoomScalePageLayoutView="130" workbookViewId="0">
      <selection activeCell="D42" sqref="D42:E49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41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173841.5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173841.5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173841.5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173841.5</v>
      </c>
      <c r="C21" s="20">
        <v>0</v>
      </c>
      <c r="D21" s="20">
        <v>0</v>
      </c>
      <c r="E21" s="20">
        <f>97403.5+63556+12882</f>
        <v>173841.5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350716.5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350716.5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173841.5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173841.5</v>
      </c>
      <c r="C40" s="20">
        <v>0</v>
      </c>
      <c r="D40" s="20">
        <v>0</v>
      </c>
      <c r="E40" s="20">
        <f>97403.5+63556+12882</f>
        <v>173841.5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176875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36429</v>
      </c>
      <c r="C42" s="20">
        <v>0</v>
      </c>
      <c r="D42" s="31">
        <v>12143</v>
      </c>
      <c r="E42" s="20">
        <f>12143+12143</f>
        <v>24286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125446</v>
      </c>
      <c r="C43" s="20">
        <v>0</v>
      </c>
      <c r="D43" s="31">
        <v>36133</v>
      </c>
      <c r="E43" s="20">
        <f>51381+37932</f>
        <v>89313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15000</v>
      </c>
      <c r="C45" s="20">
        <v>0</v>
      </c>
      <c r="D45" s="20">
        <v>0</v>
      </c>
      <c r="E45" s="20">
        <f>5000+10000</f>
        <v>15000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-119635.13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35F02-CC19-48D1-B6B3-DB79866786DB}">
  <sheetPr>
    <tabColor indexed="11"/>
    <pageSetUpPr fitToPage="1"/>
  </sheetPr>
  <dimension ref="A1:O60"/>
  <sheetViews>
    <sheetView showGridLines="0" showRuler="0" showOutlineSymbols="0" topLeftCell="A40" zoomScale="130" zoomScaleNormal="130" zoomScalePageLayoutView="130" workbookViewId="0">
      <selection activeCell="D49" sqref="D49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40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0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119635.13</v>
      </c>
      <c r="C19" s="48">
        <f>+C20++C22+C31+C32+C33+C27</f>
        <v>109635.13</v>
      </c>
      <c r="D19" s="48">
        <f t="shared" ref="D19:M19" si="3">+D20++D22+D31+D32+D33+D27</f>
        <v>4800</v>
      </c>
      <c r="E19" s="48">
        <f t="shared" si="3"/>
        <v>5200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0</v>
      </c>
      <c r="C20" s="51">
        <f>+C21</f>
        <v>0</v>
      </c>
      <c r="D20" s="51">
        <f t="shared" ref="D20:M20" si="5">+D21</f>
        <v>0</v>
      </c>
      <c r="E20" s="51">
        <f t="shared" si="5"/>
        <v>0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0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119635.13</v>
      </c>
      <c r="C27" s="60">
        <f>SUM(C28:C30)</f>
        <v>109635.13</v>
      </c>
      <c r="D27" s="60">
        <f>SUM(D28:D30)</f>
        <v>4800</v>
      </c>
      <c r="E27" s="60">
        <f t="shared" ref="E27:N27" si="8">SUM(E28:E30)</f>
        <v>5200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78635.13</v>
      </c>
      <c r="C28" s="31">
        <v>78635.13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38000</v>
      </c>
      <c r="C29" s="31">
        <v>28000</v>
      </c>
      <c r="D29" s="31">
        <v>4800</v>
      </c>
      <c r="E29" s="31">
        <v>5200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3000</v>
      </c>
      <c r="C30" s="64">
        <v>3000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48276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167911.13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0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0</v>
      </c>
      <c r="C39" s="51">
        <f>+C40</f>
        <v>0</v>
      </c>
      <c r="D39" s="51">
        <f t="shared" ref="D39:M39" si="11">+D40</f>
        <v>0</v>
      </c>
      <c r="E39" s="51">
        <f t="shared" si="11"/>
        <v>0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0</v>
      </c>
      <c r="C40" s="20">
        <v>0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48276</v>
      </c>
      <c r="C41" s="60">
        <f>SUM(C42:C45)</f>
        <v>0</v>
      </c>
      <c r="D41" s="60">
        <f>SUM(D42:D45)</f>
        <v>48276</v>
      </c>
      <c r="E41" s="60">
        <f t="shared" ref="E41:F41" si="13">SUM(E42:E45)</f>
        <v>0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12143</v>
      </c>
      <c r="C42" s="20">
        <v>0</v>
      </c>
      <c r="D42" s="31">
        <v>12143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36133</v>
      </c>
      <c r="C43" s="20">
        <v>0</v>
      </c>
      <c r="D43" s="31">
        <v>36133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0</v>
      </c>
      <c r="C45" s="20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119635.13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0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78635.13</v>
      </c>
      <c r="C47" s="31">
        <v>78635.13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38000</v>
      </c>
      <c r="C48" s="31">
        <v>38000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3000</v>
      </c>
      <c r="C49" s="64">
        <v>3000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5ADB8-8CFE-43B2-BB04-32465ADE3C5F}">
  <sheetPr>
    <tabColor indexed="11"/>
    <pageSetUpPr fitToPage="1"/>
  </sheetPr>
  <dimension ref="A1:O60"/>
  <sheetViews>
    <sheetView showGridLines="0" showRuler="0" showOutlineSymbols="0" topLeftCell="A43" zoomScale="130" zoomScaleNormal="130" zoomScalePageLayoutView="130" workbookViewId="0">
      <selection activeCell="C48" sqref="C48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7" t="s">
        <v>36</v>
      </c>
      <c r="B3" s="97"/>
      <c r="C3" s="97"/>
      <c r="D3" s="97"/>
      <c r="E3" s="97"/>
      <c r="F3" s="97"/>
      <c r="G3" s="97"/>
      <c r="H3" s="97"/>
      <c r="I3" s="97"/>
      <c r="J3" s="97"/>
      <c r="K3" s="97"/>
      <c r="L3" s="97"/>
      <c r="M3" s="97"/>
      <c r="N3" s="97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8" t="s">
        <v>4</v>
      </c>
      <c r="B6" s="93" t="s">
        <v>5</v>
      </c>
      <c r="C6" s="100" t="s">
        <v>6</v>
      </c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2"/>
      <c r="O6" s="8"/>
    </row>
    <row r="7" spans="1:15" ht="14.25" customHeight="1" thickBot="1" x14ac:dyDescent="0.25">
      <c r="A7" s="99"/>
      <c r="B7" s="94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0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1" t="s">
        <v>4</v>
      </c>
      <c r="B17" s="93" t="s">
        <v>5</v>
      </c>
      <c r="C17" s="95" t="s">
        <v>19</v>
      </c>
      <c r="D17" s="95"/>
      <c r="E17" s="95"/>
      <c r="F17" s="95"/>
      <c r="G17" s="95"/>
      <c r="H17" s="95"/>
      <c r="I17" s="95"/>
      <c r="J17" s="95"/>
      <c r="K17" s="95"/>
      <c r="L17" s="95"/>
      <c r="M17" s="95"/>
      <c r="N17" s="96"/>
      <c r="O17" s="8"/>
    </row>
    <row r="18" spans="1:15" ht="17.25" customHeight="1" thickBot="1" x14ac:dyDescent="0.25">
      <c r="A18" s="92"/>
      <c r="B18" s="94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119635.13</v>
      </c>
      <c r="C19" s="48">
        <f>+C20++C22+C31+C32+C33+C27</f>
        <v>109635.13</v>
      </c>
      <c r="D19" s="48">
        <f t="shared" ref="D19:M19" si="3">+D20++D22+D31+D32+D33+D27</f>
        <v>4800</v>
      </c>
      <c r="E19" s="48">
        <f t="shared" si="3"/>
        <v>5200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0</v>
      </c>
      <c r="C20" s="51">
        <f>+C21</f>
        <v>0</v>
      </c>
      <c r="D20" s="51">
        <f t="shared" ref="D20:M20" si="5">+D21</f>
        <v>0</v>
      </c>
      <c r="E20" s="51">
        <f t="shared" si="5"/>
        <v>0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0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119635.13</v>
      </c>
      <c r="C27" s="60">
        <f>SUM(C28:C30)</f>
        <v>109635.13</v>
      </c>
      <c r="D27" s="60">
        <f>SUM(D28:D30)</f>
        <v>4800</v>
      </c>
      <c r="E27" s="60">
        <f t="shared" ref="E27:N27" si="8">SUM(E28:E30)</f>
        <v>5200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78635.13</v>
      </c>
      <c r="C28" s="31">
        <v>78635.13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38000</v>
      </c>
      <c r="C29" s="31">
        <v>28000</v>
      </c>
      <c r="D29" s="31">
        <v>4800</v>
      </c>
      <c r="E29" s="31">
        <v>5200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3000</v>
      </c>
      <c r="C30" s="64">
        <v>3000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0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1" t="s">
        <v>4</v>
      </c>
      <c r="B36" s="93" t="s">
        <v>5</v>
      </c>
      <c r="C36" s="95" t="s">
        <v>20</v>
      </c>
      <c r="D36" s="95"/>
      <c r="E36" s="95"/>
      <c r="F36" s="95"/>
      <c r="G36" s="95"/>
      <c r="H36" s="95"/>
      <c r="I36" s="95"/>
      <c r="J36" s="95"/>
      <c r="K36" s="95"/>
      <c r="L36" s="95"/>
      <c r="M36" s="95"/>
      <c r="N36" s="96"/>
      <c r="O36" s="8"/>
    </row>
    <row r="37" spans="1:15" ht="14.25" customHeight="1" thickBot="1" x14ac:dyDescent="0.25">
      <c r="A37" s="92"/>
      <c r="B37" s="94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119635.13</v>
      </c>
      <c r="C38" s="48">
        <f>+C39++C41+C50+C51+C52+C46</f>
        <v>119635.13</v>
      </c>
      <c r="D38" s="48">
        <f t="shared" ref="D38:M38" si="9">+D39++D41+D50+D51+D52+D46</f>
        <v>0</v>
      </c>
      <c r="E38" s="48">
        <f t="shared" si="9"/>
        <v>0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0</v>
      </c>
      <c r="C39" s="51">
        <f>+C40</f>
        <v>0</v>
      </c>
      <c r="D39" s="51">
        <f t="shared" ref="D39:M39" si="11">+D40</f>
        <v>0</v>
      </c>
      <c r="E39" s="51">
        <f t="shared" si="11"/>
        <v>0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0</v>
      </c>
      <c r="C40" s="20">
        <v>0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45" si="12">SUM(C41:N41)</f>
        <v>0</v>
      </c>
      <c r="C41" s="60">
        <f>SUM(C42:C45)</f>
        <v>0</v>
      </c>
      <c r="D41" s="60">
        <f>SUM(D42:D45)</f>
        <v>0</v>
      </c>
      <c r="E41" s="60">
        <f t="shared" ref="E41:F41" si="13">SUM(E42:E45)</f>
        <v>0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0</v>
      </c>
      <c r="C42" s="20">
        <v>0</v>
      </c>
      <c r="D42" s="20">
        <v>0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0</v>
      </c>
      <c r="C43" s="20">
        <v>0</v>
      </c>
      <c r="D43" s="20">
        <v>0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ref="B44" si="15">SUM(C44:N44)</f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0</v>
      </c>
      <c r="C45" s="20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ref="B46:B52" si="16">SUM(C46:N46)</f>
        <v>119635.13</v>
      </c>
      <c r="C46" s="60">
        <f>SUM(C47:C49)</f>
        <v>119635.13</v>
      </c>
      <c r="D46" s="60">
        <f>SUM(D47:D49)</f>
        <v>0</v>
      </c>
      <c r="E46" s="60">
        <f t="shared" ref="E46:N46" si="17">SUM(E47:E49)</f>
        <v>0</v>
      </c>
      <c r="F46" s="60">
        <f t="shared" si="17"/>
        <v>0</v>
      </c>
      <c r="G46" s="60">
        <f t="shared" si="17"/>
        <v>0</v>
      </c>
      <c r="H46" s="60">
        <f t="shared" si="17"/>
        <v>0</v>
      </c>
      <c r="I46" s="60">
        <f t="shared" si="17"/>
        <v>0</v>
      </c>
      <c r="J46" s="60">
        <f t="shared" si="17"/>
        <v>0</v>
      </c>
      <c r="K46" s="60">
        <f t="shared" si="17"/>
        <v>0</v>
      </c>
      <c r="L46" s="60">
        <f t="shared" si="17"/>
        <v>0</v>
      </c>
      <c r="M46" s="60">
        <f t="shared" si="17"/>
        <v>0</v>
      </c>
      <c r="N46" s="61">
        <f t="shared" si="17"/>
        <v>0</v>
      </c>
      <c r="O46" s="57"/>
    </row>
    <row r="47" spans="1:15" s="58" customFormat="1" ht="18" x14ac:dyDescent="0.2">
      <c r="A47" s="29" t="s">
        <v>23</v>
      </c>
      <c r="B47" s="85">
        <f t="shared" si="16"/>
        <v>78635.13</v>
      </c>
      <c r="C47" s="31">
        <v>78635.13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6"/>
        <v>38000</v>
      </c>
      <c r="C48" s="31">
        <v>38000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6"/>
        <v>3000</v>
      </c>
      <c r="C49" s="64">
        <v>3000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6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6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6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6:B15"/>
  <sheetViews>
    <sheetView workbookViewId="0">
      <selection activeCell="B16" sqref="B16"/>
    </sheetView>
  </sheetViews>
  <sheetFormatPr baseColWidth="10" defaultRowHeight="12.75" x14ac:dyDescent="0.2"/>
  <sheetData>
    <row r="6" spans="2:2" x14ac:dyDescent="0.2">
      <c r="B6" t="s">
        <v>21</v>
      </c>
    </row>
    <row r="8" spans="2:2" x14ac:dyDescent="0.2">
      <c r="B8" t="s">
        <v>22</v>
      </c>
    </row>
    <row r="15" spans="2:2" x14ac:dyDescent="0.2">
      <c r="B15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10</vt:i4>
      </vt:variant>
    </vt:vector>
  </HeadingPairs>
  <TitlesOfParts>
    <vt:vector size="21" baseType="lpstr">
      <vt:lpstr>OCTUBRE</vt:lpstr>
      <vt:lpstr>SEPTIEMBRE</vt:lpstr>
      <vt:lpstr>AGOSTO</vt:lpstr>
      <vt:lpstr>JULIO</vt:lpstr>
      <vt:lpstr>JUNIO</vt:lpstr>
      <vt:lpstr>MAYO</vt:lpstr>
      <vt:lpstr>ABRIL</vt:lpstr>
      <vt:lpstr>MARZO</vt:lpstr>
      <vt:lpstr>FEBRERO</vt:lpstr>
      <vt:lpstr>ENERO</vt:lpstr>
      <vt:lpstr>Hoja1</vt:lpstr>
      <vt:lpstr>ABRIL!Área_de_impresión</vt:lpstr>
      <vt:lpstr>AGOSTO!Área_de_impresión</vt:lpstr>
      <vt:lpstr>ENERO!Área_de_impresión</vt:lpstr>
      <vt:lpstr>FEBRERO!Área_de_impresión</vt:lpstr>
      <vt:lpstr>JULIO!Área_de_impresión</vt:lpstr>
      <vt:lpstr>JUNIO!Área_de_impresión</vt:lpstr>
      <vt:lpstr>MARZO!Área_de_impresión</vt:lpstr>
      <vt:lpstr>MAYO!Área_de_impresión</vt:lpstr>
      <vt:lpstr>OCTUBRE!Área_de_impresión</vt:lpstr>
      <vt:lpstr>SEPTIEMBRE!Área_de_impresión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Hp</cp:lastModifiedBy>
  <cp:lastPrinted>2017-02-01T16:47:23Z</cp:lastPrinted>
  <dcterms:created xsi:type="dcterms:W3CDTF">2012-11-13T19:32:32Z</dcterms:created>
  <dcterms:modified xsi:type="dcterms:W3CDTF">2021-08-29T07:07:19Z</dcterms:modified>
</cp:coreProperties>
</file>